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<sst xmlns="http://schemas.openxmlformats.org/spreadsheetml/2006/main" count="604" uniqueCount="264">
  <si>
    <t>ООО "Агрофирма АЭЛИТА"</t>
  </si>
  <si>
    <t>115162, г. Москва, вн.тер.г., муниципальный округ Даниловский, ул. Хавская, д.1, помещ. 3/1, тел (499) 180-80-96, 180-65-40, факс: (499) 180-74-16</t>
  </si>
  <si>
    <t>ИНН 7716048380, КПП 772501001, р/с 40702810196430000268, к/с 30101810000000000256, ,БИК 044525256,</t>
  </si>
  <si>
    <t>ПАО РОСБАНК  г. Москва, Web: www.ailita.ru, e-mail: zakaz@ailita.ru (для  заказов)</t>
  </si>
  <si>
    <t>Почтовый адрес: 129343, г. Москва, проезд Нансена, д.1</t>
  </si>
  <si>
    <t>СЕМЕНА ГАЗОННЫХ ТРАВ</t>
  </si>
  <si>
    <t>Уважаемые клиенты, при оформлении заявок</t>
  </si>
  <si>
    <t>убедительная просьба заполнить этот бланк заказа.</t>
  </si>
  <si>
    <t xml:space="preserve"> В противном случае ООО "Агрофирма Аэлита" </t>
  </si>
  <si>
    <t>не гарантирует выполнение вашей заявки!!!</t>
  </si>
  <si>
    <t>БЛАНК ЗАКАЗА ДЛЯ ЮРИДИЧЕСКИХ ЛИЦ</t>
  </si>
  <si>
    <t>Клиент (Юр.лицо):</t>
  </si>
  <si>
    <t>ИНН, КПП:</t>
  </si>
  <si>
    <t>Юридический адрес:</t>
  </si>
  <si>
    <t>Телефон:</t>
  </si>
  <si>
    <t>Адрес электронной почты:</t>
  </si>
  <si>
    <t>Контактное лицо:</t>
  </si>
  <si>
    <t>Банковский реквизиты:</t>
  </si>
  <si>
    <t>Наименование банка</t>
  </si>
  <si>
    <t>Расчетный счет</t>
  </si>
  <si>
    <t>Корр. счет</t>
  </si>
  <si>
    <t>БИК</t>
  </si>
  <si>
    <t>Плательщик (неплательщик ) НДС - указать</t>
  </si>
  <si>
    <t>Способ получения товара (с/в, отправка тр. комп.):</t>
  </si>
  <si>
    <t>Название транспортной компании:</t>
  </si>
  <si>
    <t>БЛАНК ЗАКАЗА ДЛЯ ФИЗИЧЕСКИХ ЛИЦ</t>
  </si>
  <si>
    <t>Клиент ( Физ. лицо):</t>
  </si>
  <si>
    <t>Адрес:</t>
  </si>
  <si>
    <t xml:space="preserve">Способ получения товара     </t>
  </si>
  <si>
    <t>Название транспортной компании,  удобной для клиента:</t>
  </si>
  <si>
    <t>Согласие на обработку и испоьзование персональных данных: (ДА, НЕТ)</t>
  </si>
  <si>
    <t>Соглашение на обработку персональных данных:</t>
  </si>
  <si>
    <t>Производитель: "Feldsaaten Freudenberger GmbH &amp; Co. KG" - ГЕРМАНИЯ, "DLF Seeds A/S" - ДАНИЯ</t>
  </si>
  <si>
    <t>мелкая фасовка - упаковано  ООО "Агрофирма АЭЛИТА" (максимальная скидка - 8% от коробки одного наименования)</t>
  </si>
  <si>
    <t>СИСТЕМА СКИДОК:</t>
  </si>
  <si>
    <t>На семена газонных трав в крупной фасовке действует накопительная система скидок на сезон (с 1 января по 31 декабря)</t>
  </si>
  <si>
    <t>от 100 000 руб. -   5%</t>
  </si>
  <si>
    <t>от 400 000 руб. -  20%</t>
  </si>
  <si>
    <t>от 200 000 руб. -  10%</t>
  </si>
  <si>
    <t>от 500 000 руб. -  25%</t>
  </si>
  <si>
    <t>от 300 000 руб. -  15%</t>
  </si>
  <si>
    <t>Рассчитать необходимое количество семян газонной травы*</t>
  </si>
  <si>
    <t>Введите площадь в сотках:</t>
  </si>
  <si>
    <t>Требуется семян (кг):</t>
  </si>
  <si>
    <t>Введите площадь в м²:</t>
  </si>
  <si>
    <t>* В среднем для посева газонной травосмеси берут 30-50 г семян на м². На легких почвах следует высевать семена из расчета 30 - 40 г/м², на</t>
  </si>
  <si>
    <t>тяжелых 40 - 50 г/м² ( 4-5 кг на 1 сотку). Если норма высева семян будет сильно превышена, семена будут всходить медленней и дружных всходов</t>
  </si>
  <si>
    <t>не получится, потому что растениям будет не хватать питательных веществ и воды, содержащихся в почве. Если же норму высева сделать ниже,</t>
  </si>
  <si>
    <t xml:space="preserve"> чем требуется, семена будут всходить неравномерно и слишком редко, что снизит внешний вид газона.</t>
  </si>
  <si>
    <t>"Газонная смесь в мешках - Брутто за Нетто"</t>
  </si>
  <si>
    <t>Срок исполнения заказа - 2-3 рабочих дня с момента поступления предоплаты на р/с ООО "Агрофирма АЭЛИТА".</t>
  </si>
  <si>
    <t>По всем вопросам, связанным с приобретением семян газонных трав обращайтесь по телефону: (499) 180-80-96</t>
  </si>
  <si>
    <t>Прайс на:</t>
  </si>
  <si>
    <t>17.05.2024</t>
  </si>
  <si>
    <t>ГАЗОН</t>
  </si>
  <si>
    <t>№№</t>
  </si>
  <si>
    <t>Код</t>
  </si>
  <si>
    <t>http ссылка</t>
  </si>
  <si>
    <t>Название культуры, сорта</t>
  </si>
  <si>
    <t>Всх. в %</t>
  </si>
  <si>
    <t>Год урожая</t>
  </si>
  <si>
    <t>Вес</t>
  </si>
  <si>
    <t>Единица фасовки</t>
  </si>
  <si>
    <t>цена с НДС</t>
  </si>
  <si>
    <t>кол-во в кор., шт.</t>
  </si>
  <si>
    <t>Кол-во, шт.</t>
  </si>
  <si>
    <t>Сумма, руб.</t>
  </si>
  <si>
    <t>Штрих-код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</si>
  <si>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</si>
  <si>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</si>
  <si>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</si>
  <si>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</si>
  <si>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</si>
  <si>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</si>
  <si>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</si>
  <si>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</si>
  <si>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</si>
  <si>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</si>
  <si>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</si>
  <si>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</si>
  <si>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00-00598857</t>
  </si>
  <si>
    <t>Газон устойчивый к вытаптыванию _ 10 кг</t>
  </si>
  <si>
    <t>90</t>
  </si>
  <si>
    <t>кг</t>
  </si>
  <si>
    <t>00-00598861</t>
  </si>
  <si>
    <t>Газонная травосмесь для обочин дорог _ 10 кг</t>
  </si>
  <si>
    <t>89</t>
  </si>
  <si>
    <t>00-00598863</t>
  </si>
  <si>
    <t>Гринлайн - Универсальный альтернативный газон _ 10 кг</t>
  </si>
  <si>
    <t>88</t>
  </si>
  <si>
    <t>00-00599400</t>
  </si>
  <si>
    <t>Гринфильд - Американ грин _ 10 кг</t>
  </si>
  <si>
    <t>00-00599395</t>
  </si>
  <si>
    <t>Гринфильд - Газон для засушливых зон _ 10 кг</t>
  </si>
  <si>
    <t>87</t>
  </si>
  <si>
    <t>00-00599402</t>
  </si>
  <si>
    <t>Гринфильд - Газон устойчивый к вытаптиванию альтернативный _ 10 кг</t>
  </si>
  <si>
    <t>00-00598859</t>
  </si>
  <si>
    <t>Декоративный газон _ 10 кг</t>
  </si>
  <si>
    <t>00-00598862</t>
  </si>
  <si>
    <t>Детский газон _ 10 кг</t>
  </si>
  <si>
    <t>92</t>
  </si>
  <si>
    <t>00-00598852</t>
  </si>
  <si>
    <t>Клевер ползучий Юра _ 10 кг</t>
  </si>
  <si>
    <t>97</t>
  </si>
  <si>
    <t>00-00598858</t>
  </si>
  <si>
    <t>Мини газон _ 10 кг</t>
  </si>
  <si>
    <t>00-00598853</t>
  </si>
  <si>
    <t>Мятлик луговой Бруклоун _ 10 кг</t>
  </si>
  <si>
    <t>80</t>
  </si>
  <si>
    <t>00-00599401</t>
  </si>
  <si>
    <t>Оазис - Теневой газон высшего качества _ 10 кг</t>
  </si>
  <si>
    <t>13</t>
  </si>
  <si>
    <t>00-00598854</t>
  </si>
  <si>
    <t>Овсяница красная Реверент _ 10 кг</t>
  </si>
  <si>
    <t>14</t>
  </si>
  <si>
    <t>00-00598855</t>
  </si>
  <si>
    <t>Полевица побегоносная Кроми _ 10 кг</t>
  </si>
  <si>
    <t>84</t>
  </si>
  <si>
    <t>15</t>
  </si>
  <si>
    <t>00-00598856</t>
  </si>
  <si>
    <t>Райграс пастбищный многолетний Фэнси _ 10 кг</t>
  </si>
  <si>
    <t>16</t>
  </si>
  <si>
    <t>00-00598860</t>
  </si>
  <si>
    <t>Спортивная площадка _10 кг</t>
  </si>
  <si>
    <t>17</t>
  </si>
  <si>
    <t>00-00598864</t>
  </si>
  <si>
    <t>Спортивный газон _ 10 кг</t>
  </si>
  <si>
    <t>18</t>
  </si>
  <si>
    <t>00-00598865</t>
  </si>
  <si>
    <t>Теневой газон _ 10 кг</t>
  </si>
  <si>
    <t>98</t>
  </si>
  <si>
    <t>19</t>
  </si>
  <si>
    <t>00-00593996</t>
  </si>
  <si>
    <t>Трава газонная Парк _ 2,5 кг</t>
  </si>
  <si>
    <t>78</t>
  </si>
  <si>
    <t>2,5</t>
  </si>
  <si>
    <t>Газон (скидка от коробки - 8%)</t>
  </si>
  <si>
    <t>Срок годн.</t>
  </si>
  <si>
    <t>00-00577553</t>
  </si>
  <si>
    <t>Газон Дачный</t>
  </si>
  <si>
    <t>82</t>
  </si>
  <si>
    <t>800</t>
  </si>
  <si>
    <t>г</t>
  </si>
  <si>
    <t>00-00594821</t>
  </si>
  <si>
    <t>200</t>
  </si>
  <si>
    <t>00-00577546</t>
  </si>
  <si>
    <t>400</t>
  </si>
  <si>
    <t>00-00594822</t>
  </si>
  <si>
    <t>Газон Мини</t>
  </si>
  <si>
    <t>00-00592446</t>
  </si>
  <si>
    <t>00-00596681</t>
  </si>
  <si>
    <t>Газон Плейграунд</t>
  </si>
  <si>
    <t>00-00594827</t>
  </si>
  <si>
    <t>Газон Робустика</t>
  </si>
  <si>
    <t>00-00588327</t>
  </si>
  <si>
    <t>00-00587494</t>
  </si>
  <si>
    <t>Газон Сан</t>
  </si>
  <si>
    <t>00-00577547</t>
  </si>
  <si>
    <t>Газон Спортивный</t>
  </si>
  <si>
    <t>00-00577554</t>
  </si>
  <si>
    <t>00-00587676</t>
  </si>
  <si>
    <t>00-00594824</t>
  </si>
  <si>
    <t>Газон Универсальный</t>
  </si>
  <si>
    <t>00-00577555</t>
  </si>
  <si>
    <t>00-00577548</t>
  </si>
  <si>
    <t>00-00587495</t>
  </si>
  <si>
    <t>Газон Шедоу</t>
  </si>
  <si>
    <t>00-00594485</t>
  </si>
  <si>
    <t>Мавританский газон Альпийский луг</t>
  </si>
  <si>
    <t>00-00599419</t>
  </si>
  <si>
    <t>00-00594486</t>
  </si>
  <si>
    <t>Мавританский газон Летняя сказка</t>
  </si>
  <si>
    <t>20</t>
  </si>
  <si>
    <t>00-00593325</t>
  </si>
  <si>
    <t>86</t>
  </si>
  <si>
    <t>500</t>
  </si>
  <si>
    <t>21</t>
  </si>
  <si>
    <t>00-00594487</t>
  </si>
  <si>
    <t>Мавританский газон Солнечная лужайка</t>
  </si>
  <si>
    <t>22</t>
  </si>
  <si>
    <t>00-00593326</t>
  </si>
  <si>
    <t>23</t>
  </si>
  <si>
    <t>00-00601142</t>
  </si>
  <si>
    <t>24</t>
  </si>
  <si>
    <t>00-00594488</t>
  </si>
  <si>
    <t>Мавританский газон Цветочный ковер</t>
  </si>
  <si>
    <t>25</t>
  </si>
  <si>
    <t>00-00593327</t>
  </si>
  <si>
    <t>26</t>
  </si>
  <si>
    <t>00-00601143</t>
  </si>
  <si>
    <t>27</t>
  </si>
  <si>
    <t>00-00594489</t>
  </si>
  <si>
    <t>Мавританский газон Цветущее лето</t>
  </si>
  <si>
    <t>28</t>
  </si>
  <si>
    <t>00-00593328</t>
  </si>
  <si>
    <t>29</t>
  </si>
  <si>
    <t>00-00601144</t>
  </si>
  <si>
    <t>30</t>
  </si>
  <si>
    <t>00-00595711</t>
  </si>
  <si>
    <t>Мятлик луговой Балин</t>
  </si>
  <si>
    <t>31</t>
  </si>
  <si>
    <t>00-00596680</t>
  </si>
  <si>
    <t>32</t>
  </si>
  <si>
    <t>00-00599936</t>
  </si>
  <si>
    <t>Мятлик луговой Бруклоун</t>
  </si>
  <si>
    <t>33</t>
  </si>
  <si>
    <t>00-00600273</t>
  </si>
  <si>
    <t>34</t>
  </si>
  <si>
    <t>00-00578641</t>
  </si>
  <si>
    <t>Мятлик луговой Геронимо</t>
  </si>
  <si>
    <t>35</t>
  </si>
  <si>
    <t>00-00578642</t>
  </si>
  <si>
    <t>Овсяница красная Максима 1</t>
  </si>
  <si>
    <t>91</t>
  </si>
  <si>
    <t>36</t>
  </si>
  <si>
    <t>00-00593537</t>
  </si>
  <si>
    <t>Райграс пастбищный Эскваэр</t>
  </si>
  <si>
    <t>37</t>
  </si>
  <si>
    <t>00-00599586</t>
  </si>
  <si>
    <t>Теневой газон</t>
  </si>
  <si>
    <t>96</t>
  </si>
  <si>
    <t>Сидерат (скидка от коробки - 8%)</t>
  </si>
  <si>
    <t>00-00590464</t>
  </si>
  <si>
    <t>Вика посевная яровая Приобская 25</t>
  </si>
  <si>
    <t>00-00596520</t>
  </si>
  <si>
    <t>Вико-овсяная смесь</t>
  </si>
  <si>
    <t>00-00594966</t>
  </si>
  <si>
    <t>Горчица белая Семеновская</t>
  </si>
  <si>
    <t>00-00587709</t>
  </si>
  <si>
    <t>00-00600994</t>
  </si>
  <si>
    <t>00-00587710</t>
  </si>
  <si>
    <t>00-00598399</t>
  </si>
  <si>
    <t>Горчица сарептская Юнона</t>
  </si>
  <si>
    <t>1 000</t>
  </si>
  <si>
    <t>00-00594826</t>
  </si>
  <si>
    <t>Клевер луговой Метеор</t>
  </si>
  <si>
    <t>00-00590465</t>
  </si>
  <si>
    <t>94</t>
  </si>
  <si>
    <t>00-00593540</t>
  </si>
  <si>
    <t>Клевер ползучий Ривендел</t>
  </si>
  <si>
    <t>00-00581265</t>
  </si>
  <si>
    <t>00-00599585</t>
  </si>
  <si>
    <t>Клевер ползучий Юра</t>
  </si>
  <si>
    <t>00-00596421</t>
  </si>
  <si>
    <t>Люпин белый Дега</t>
  </si>
  <si>
    <t>00-00599139</t>
  </si>
  <si>
    <t>Люцерна изменчивая Вега 87</t>
  </si>
  <si>
    <t>00-00590466</t>
  </si>
  <si>
    <t>Овес яровой Ровесник</t>
  </si>
  <si>
    <t>00-00590467</t>
  </si>
  <si>
    <t>Редька масличная Тамбовчанка</t>
  </si>
  <si>
    <t>00-00599425</t>
  </si>
  <si>
    <t>Соя Ирбис</t>
  </si>
  <si>
    <t>00-00596420</t>
  </si>
  <si>
    <t>Фацелия Радуга</t>
  </si>
  <si>
    <t>00-00596419</t>
  </si>
  <si>
    <t>00-00596418</t>
  </si>
  <si>
    <t>00-00591158</t>
  </si>
  <si>
    <t>Фацелия Рязанская</t>
  </si>
  <si>
    <t>00-00577861</t>
  </si>
  <si>
    <t>00-00597702</t>
  </si>
  <si>
    <t>Фацелия Услада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</si>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</sst>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8"/>
      <name val="Arial"/>
      <family val="2"/>
    </font>
    <font>
      <b/>
      <i/>
      <sz val="28"/>
      <name val="Times New Roman"/>
      <family val="0"/>
    </font>
    <font>
      <b/>
      <sz val="8"/>
      <name val="Arial"/>
      <family val="0"/>
    </font>
    <font>
      <b/>
      <sz val="14"/>
      <color indexed="10"/>
      <name val="Arial"/>
      <family val="0"/>
    </font>
    <font>
      <b/>
      <sz val="12"/>
      <color indexed="10"/>
      <name val="Arial"/>
      <family val="0"/>
    </font>
    <font>
      <b/>
      <u val="single"/>
      <sz val="12"/>
      <name val="Arial"/>
      <family val="0"/>
    </font>
    <font>
      <sz val="10"/>
      <name val="Arial"/>
      <family val="0"/>
    </font>
    <font>
      <sz val="11"/>
      <name val="Calibri"/>
      <family val="0"/>
    </font>
    <font>
      <sz val="9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11"/>
      <name val="Arial"/>
      <family val="0"/>
    </font>
    <font>
      <sz val="6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8" fillId="0" borderId="11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7" fillId="0" borderId="15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13" fillId="0" borderId="15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0" fontId="13" fillId="0" borderId="16" xfId="0" applyNumberFormat="1" applyFont="1" applyBorder="1" applyAlignment="1">
      <alignment horizontal="right"/>
    </xf>
    <xf numFmtId="0" fontId="13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left" vertical="center" wrapText="1"/>
    </xf>
    <xf numFmtId="1" fontId="13" fillId="0" borderId="16" xfId="0" applyNumberFormat="1" applyFont="1" applyBorder="1" applyAlignment="1">
      <alignment horizontal="right"/>
    </xf>
    <xf numFmtId="0" fontId="13" fillId="0" borderId="16" xfId="0" applyNumberFormat="1" applyFont="1" applyBorder="1" applyAlignment="1">
      <alignment horizontal="right"/>
    </xf>
    <xf numFmtId="0" fontId="38" fillId="0" borderId="16" xfId="42" applyNumberFormat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63"/>
  <sheetViews>
    <sheetView tabSelected="1" zoomScalePageLayoutView="0" workbookViewId="0" topLeftCell="A1">
      <selection activeCell="A1" sqref="A1:Q1"/>
    </sheetView>
  </sheetViews>
  <sheetFormatPr defaultColWidth="10.66015625" defaultRowHeight="11.25"/>
  <cols>
    <col min="1" max="1" width="11.33203125" style="2" customWidth="1"/>
    <col min="2" max="10" width="10.5" style="2" customWidth="1"/>
    <col min="11" max="11" width="11.5" style="2" customWidth="1"/>
    <col min="12" max="20" width="10.5" style="2" customWidth="1"/>
  </cols>
  <sheetData>
    <row r="1" spans="1:17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5" customHeight="1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ht="15" customHeight="1"/>
    <row r="7" ht="15" customHeight="1"/>
    <row r="8" spans="1:17" ht="18.75" customHeight="1">
      <c r="A8" s="35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ht="15" customHeight="1"/>
    <row r="10" ht="15.75" customHeight="1">
      <c r="B10" s="3" t="s">
        <v>6</v>
      </c>
    </row>
    <row r="11" ht="15.75" customHeight="1">
      <c r="B11" s="3" t="s">
        <v>7</v>
      </c>
    </row>
    <row r="12" ht="15.75" customHeight="1">
      <c r="B12" s="3" t="s">
        <v>8</v>
      </c>
    </row>
    <row r="13" ht="15.75" customHeight="1">
      <c r="B13" s="3" t="s">
        <v>9</v>
      </c>
    </row>
    <row r="14" ht="15" customHeight="1"/>
    <row r="15" ht="15.75" customHeight="1">
      <c r="H15" s="4" t="s">
        <v>10</v>
      </c>
    </row>
    <row r="16" spans="1:18" ht="15" customHeight="1">
      <c r="A16" s="5" t="s">
        <v>11</v>
      </c>
      <c r="B16" s="6"/>
      <c r="C16" s="6"/>
      <c r="D16" s="7"/>
      <c r="E16" s="7"/>
      <c r="F16" s="7"/>
      <c r="G16" s="7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8"/>
    </row>
    <row r="17" spans="1:18" ht="15" customHeight="1">
      <c r="A17" s="5" t="s">
        <v>12</v>
      </c>
      <c r="B17" s="6"/>
      <c r="C17" s="6"/>
      <c r="D17" s="7"/>
      <c r="E17" s="7"/>
      <c r="F17" s="7"/>
      <c r="G17" s="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8"/>
    </row>
    <row r="18" spans="1:18" ht="15" customHeight="1">
      <c r="A18" s="5" t="s">
        <v>13</v>
      </c>
      <c r="B18" s="6"/>
      <c r="C18" s="6"/>
      <c r="D18" s="7"/>
      <c r="E18" s="7"/>
      <c r="F18" s="7"/>
      <c r="G18" s="7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8"/>
    </row>
    <row r="19" spans="1:18" ht="15" customHeight="1">
      <c r="A19" s="5" t="s">
        <v>14</v>
      </c>
      <c r="B19" s="6"/>
      <c r="C19" s="6"/>
      <c r="D19" s="7"/>
      <c r="E19" s="7"/>
      <c r="F19" s="7"/>
      <c r="G19" s="7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8"/>
    </row>
    <row r="20" spans="1:18" ht="15" customHeight="1">
      <c r="A20" s="6" t="s">
        <v>15</v>
      </c>
      <c r="B20" s="6"/>
      <c r="C20" s="6"/>
      <c r="D20" s="7"/>
      <c r="E20" s="7"/>
      <c r="F20" s="7"/>
      <c r="G20" s="7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8"/>
    </row>
    <row r="21" spans="1:18" ht="15" customHeight="1">
      <c r="A21" s="5" t="s">
        <v>16</v>
      </c>
      <c r="B21" s="6"/>
      <c r="C21" s="6"/>
      <c r="D21" s="7"/>
      <c r="E21" s="7"/>
      <c r="F21" s="7"/>
      <c r="G21" s="7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8"/>
    </row>
    <row r="22" spans="1:18" ht="15" customHeight="1">
      <c r="A22" s="6" t="s">
        <v>17</v>
      </c>
      <c r="B22" s="6"/>
      <c r="C22" s="6"/>
      <c r="D22" s="7"/>
      <c r="E22" s="7"/>
      <c r="F22" s="7"/>
      <c r="G22" s="7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8"/>
    </row>
    <row r="23" spans="1:18" ht="15" customHeight="1">
      <c r="A23" s="6" t="s">
        <v>18</v>
      </c>
      <c r="B23" s="6"/>
      <c r="C23" s="6"/>
      <c r="D23" s="7"/>
      <c r="E23" s="7"/>
      <c r="F23" s="7"/>
      <c r="G23" s="7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8"/>
    </row>
    <row r="24" spans="1:18" ht="15" customHeight="1">
      <c r="A24" s="6" t="s">
        <v>19</v>
      </c>
      <c r="B24" s="6"/>
      <c r="C24" s="6"/>
      <c r="D24" s="7"/>
      <c r="E24" s="7"/>
      <c r="F24" s="7"/>
      <c r="G24" s="7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8"/>
    </row>
    <row r="25" spans="1:18" ht="15" customHeight="1">
      <c r="A25" s="6" t="s">
        <v>20</v>
      </c>
      <c r="B25" s="6"/>
      <c r="C25" s="6"/>
      <c r="D25" s="7"/>
      <c r="E25" s="7"/>
      <c r="F25" s="7"/>
      <c r="G25" s="7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8"/>
    </row>
    <row r="26" spans="1:18" ht="15" customHeight="1">
      <c r="A26" s="6" t="s">
        <v>21</v>
      </c>
      <c r="B26" s="6"/>
      <c r="C26" s="6"/>
      <c r="D26" s="7"/>
      <c r="E26" s="7"/>
      <c r="F26" s="7"/>
      <c r="G26" s="7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8"/>
    </row>
    <row r="27" spans="1:18" ht="15" customHeight="1">
      <c r="A27" s="6" t="s">
        <v>22</v>
      </c>
      <c r="B27" s="6"/>
      <c r="C27" s="6"/>
      <c r="D27" s="7"/>
      <c r="E27" s="7"/>
      <c r="F27" s="7"/>
      <c r="G27" s="7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8"/>
    </row>
    <row r="28" spans="1:18" ht="15" customHeight="1">
      <c r="A28" s="9" t="s">
        <v>23</v>
      </c>
      <c r="B28" s="10"/>
      <c r="G28" s="8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8"/>
    </row>
    <row r="29" spans="1:18" ht="15" customHeight="1">
      <c r="A29" s="5" t="s">
        <v>24</v>
      </c>
      <c r="B29" s="6"/>
      <c r="C29" s="6"/>
      <c r="D29" s="7"/>
      <c r="E29" s="7"/>
      <c r="F29" s="7"/>
      <c r="G29" s="7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8"/>
    </row>
    <row r="30" ht="15" customHeight="1"/>
    <row r="31" ht="15.75" customHeight="1">
      <c r="H31" s="4" t="s">
        <v>25</v>
      </c>
    </row>
    <row r="32" spans="1:18" ht="15" customHeight="1">
      <c r="A32" s="5" t="s">
        <v>26</v>
      </c>
      <c r="B32" s="6"/>
      <c r="C32" s="6"/>
      <c r="D32" s="7"/>
      <c r="E32" s="7"/>
      <c r="F32" s="7"/>
      <c r="G32" s="7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8"/>
    </row>
    <row r="33" spans="1:18" ht="15" customHeight="1">
      <c r="A33" s="5" t="s">
        <v>27</v>
      </c>
      <c r="B33" s="6"/>
      <c r="C33" s="6"/>
      <c r="D33" s="7"/>
      <c r="E33" s="7"/>
      <c r="F33" s="7"/>
      <c r="G33" s="7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8"/>
    </row>
    <row r="34" spans="1:18" ht="15" customHeight="1">
      <c r="A34" s="6" t="s">
        <v>14</v>
      </c>
      <c r="B34" s="6"/>
      <c r="C34" s="6"/>
      <c r="D34" s="7"/>
      <c r="E34" s="7"/>
      <c r="F34" s="7"/>
      <c r="G34" s="7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8"/>
    </row>
    <row r="35" spans="1:18" ht="15" customHeight="1">
      <c r="A35" s="6" t="s">
        <v>15</v>
      </c>
      <c r="B35" s="6"/>
      <c r="C35" s="6"/>
      <c r="D35" s="7"/>
      <c r="E35" s="7"/>
      <c r="F35" s="7"/>
      <c r="G35" s="7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8"/>
    </row>
    <row r="36" spans="1:18" ht="15" customHeight="1">
      <c r="A36" s="6" t="s">
        <v>28</v>
      </c>
      <c r="B36" s="6"/>
      <c r="C36" s="6"/>
      <c r="D36" s="7"/>
      <c r="E36" s="7"/>
      <c r="F36" s="7"/>
      <c r="G36" s="7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8"/>
    </row>
    <row r="37" spans="1:18" ht="15" customHeight="1">
      <c r="A37" s="5" t="s">
        <v>29</v>
      </c>
      <c r="B37" s="6"/>
      <c r="C37" s="6"/>
      <c r="D37" s="11"/>
      <c r="E37" s="11"/>
      <c r="F37" s="11"/>
      <c r="G37" s="11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8"/>
    </row>
    <row r="38" spans="1:18" ht="15" customHeight="1">
      <c r="A38" s="12" t="s">
        <v>30</v>
      </c>
      <c r="G38" s="8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"/>
    </row>
    <row r="39" spans="1:18" ht="15" customHeight="1">
      <c r="A39" s="6" t="s">
        <v>31</v>
      </c>
      <c r="B39" s="6"/>
      <c r="C39" s="6"/>
      <c r="D39" s="13"/>
      <c r="E39" s="13"/>
      <c r="F39" s="13"/>
      <c r="G39" s="1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8"/>
    </row>
    <row r="40" ht="15" customHeight="1"/>
    <row r="41" ht="15" customHeight="1"/>
    <row r="42" ht="15" customHeight="1">
      <c r="C42" s="14" t="s">
        <v>32</v>
      </c>
    </row>
    <row r="43" ht="15" customHeight="1">
      <c r="E43" s="8" t="s">
        <v>33</v>
      </c>
    </row>
    <row r="44" ht="15" customHeight="1"/>
    <row r="45" ht="15" customHeight="1">
      <c r="C45" s="15" t="s">
        <v>34</v>
      </c>
    </row>
    <row r="46" ht="15" customHeight="1"/>
    <row r="47" ht="15" customHeight="1">
      <c r="C47" s="12" t="s">
        <v>35</v>
      </c>
    </row>
    <row r="48" spans="3:6" ht="15" customHeight="1">
      <c r="C48" s="12" t="s">
        <v>36</v>
      </c>
      <c r="F48" s="12" t="s">
        <v>37</v>
      </c>
    </row>
    <row r="49" spans="3:6" ht="15" customHeight="1">
      <c r="C49" s="12" t="s">
        <v>38</v>
      </c>
      <c r="F49" s="12" t="s">
        <v>39</v>
      </c>
    </row>
    <row r="50" ht="15" customHeight="1">
      <c r="C50" s="12" t="s">
        <v>40</v>
      </c>
    </row>
    <row r="51" ht="15" customHeight="1"/>
    <row r="52" ht="15" customHeight="1">
      <c r="C52" s="16" t="s">
        <v>41</v>
      </c>
    </row>
    <row r="53" spans="3:11" ht="15" customHeight="1">
      <c r="C53" s="8" t="s">
        <v>42</v>
      </c>
      <c r="E53" s="8"/>
      <c r="F53" s="17"/>
      <c r="G53" s="8" t="s">
        <v>43</v>
      </c>
      <c r="I53" s="8"/>
      <c r="J53" s="17">
        <f>F53*4</f>
        <v>0</v>
      </c>
      <c r="K53" s="18"/>
    </row>
    <row r="54" spans="3:11" ht="15" customHeight="1">
      <c r="C54" s="8" t="s">
        <v>44</v>
      </c>
      <c r="E54" s="8"/>
      <c r="F54" s="17"/>
      <c r="G54" s="8" t="s">
        <v>43</v>
      </c>
      <c r="I54" s="8"/>
      <c r="J54" s="17">
        <f>F54*0.04</f>
        <v>0</v>
      </c>
      <c r="K54" s="18"/>
    </row>
    <row r="55" ht="15" customHeight="1"/>
    <row r="56" ht="15" customHeight="1">
      <c r="B56" s="8" t="s">
        <v>45</v>
      </c>
    </row>
    <row r="57" ht="15" customHeight="1">
      <c r="B57" s="8" t="s">
        <v>46</v>
      </c>
    </row>
    <row r="58" ht="15" customHeight="1">
      <c r="B58" s="8" t="s">
        <v>47</v>
      </c>
    </row>
    <row r="59" ht="15" customHeight="1">
      <c r="B59" s="8" t="s">
        <v>48</v>
      </c>
    </row>
    <row r="60" ht="15" customHeight="1">
      <c r="C60" s="8" t="s">
        <v>49</v>
      </c>
    </row>
    <row r="61" ht="15" customHeight="1"/>
    <row r="62" ht="15" customHeight="1">
      <c r="C62" s="14" t="s">
        <v>50</v>
      </c>
    </row>
    <row r="63" ht="15" customHeight="1"/>
    <row r="64" ht="15" customHeight="1">
      <c r="C64" s="14" t="s">
        <v>51</v>
      </c>
    </row>
    <row r="65" ht="15" customHeight="1"/>
    <row r="66" spans="1:2" ht="15" customHeight="1">
      <c r="A66" s="8" t="s">
        <v>52</v>
      </c>
      <c r="B66" s="8" t="s">
        <v>53</v>
      </c>
    </row>
    <row r="68" ht="15" customHeight="1">
      <c r="A68" s="19" t="s">
        <v>54</v>
      </c>
    </row>
    <row r="69" ht="15" customHeight="1"/>
    <row r="70" spans="1:17" ht="40.5" customHeight="1">
      <c r="A70" s="20" t="s">
        <v>55</v>
      </c>
      <c r="B70" s="20" t="s">
        <v>56</v>
      </c>
      <c r="C70" s="20" t="s">
        <v>57</v>
      </c>
      <c r="D70" s="37" t="s">
        <v>58</v>
      </c>
      <c r="E70" s="37"/>
      <c r="F70" s="37"/>
      <c r="G70" s="37"/>
      <c r="H70" s="20" t="s">
        <v>59</v>
      </c>
      <c r="I70" s="20" t="s">
        <v>60</v>
      </c>
      <c r="J70" s="20" t="s">
        <v>61</v>
      </c>
      <c r="K70" s="20" t="s">
        <v>62</v>
      </c>
      <c r="L70" s="20" t="s">
        <v>63</v>
      </c>
      <c r="M70" s="20" t="s">
        <v>64</v>
      </c>
      <c r="N70" s="20" t="s">
        <v>65</v>
      </c>
      <c r="O70" s="20" t="s">
        <v>66</v>
      </c>
      <c r="P70" s="38" t="s">
        <v>67</v>
      </c>
      <c r="Q70" s="38"/>
    </row>
    <row r="71" spans="1:17" ht="11.25" customHeight="1">
      <c r="A71" s="21" t="s">
        <v>68</v>
      </c>
      <c r="B71" s="21" t="s">
        <v>69</v>
      </c>
      <c r="C71" s="21" t="s">
        <v>70</v>
      </c>
      <c r="D71" s="39" t="s">
        <v>71</v>
      </c>
      <c r="E71" s="39"/>
      <c r="F71" s="39"/>
      <c r="G71" s="39"/>
      <c r="H71" s="21" t="s">
        <v>72</v>
      </c>
      <c r="I71" s="21" t="s">
        <v>73</v>
      </c>
      <c r="J71" s="21" t="s">
        <v>74</v>
      </c>
      <c r="K71" s="21"/>
      <c r="L71" s="21" t="s">
        <v>75</v>
      </c>
      <c r="M71" s="21" t="s">
        <v>76</v>
      </c>
      <c r="N71" s="21" t="s">
        <v>77</v>
      </c>
      <c r="O71" s="21" t="s">
        <v>78</v>
      </c>
      <c r="P71" s="40" t="s">
        <v>79</v>
      </c>
      <c r="Q71" s="40"/>
    </row>
    <row r="72" spans="1:17" ht="24.75" customHeight="1">
      <c r="A72" s="22" t="s">
        <v>68</v>
      </c>
      <c r="B72" s="23" t="s">
        <v>80</v>
      </c>
      <c r="C72" s="44" t="str">
        <f>HYPERLINK("https://ailita.ru/catalog/semena_gazonnykh_trav/182724/","фото")</f>
        <v>фото</v>
      </c>
      <c r="D72" s="41" t="s">
        <v>81</v>
      </c>
      <c r="E72" s="41"/>
      <c r="F72" s="41"/>
      <c r="G72" s="41"/>
      <c r="H72" s="25" t="s">
        <v>82</v>
      </c>
      <c r="I72" s="26">
        <v>2022</v>
      </c>
      <c r="J72" s="25" t="s">
        <v>77</v>
      </c>
      <c r="K72" s="25" t="s">
        <v>83</v>
      </c>
      <c r="L72" s="27">
        <v>7999</v>
      </c>
      <c r="M72" s="26">
        <v>1</v>
      </c>
      <c r="N72" s="28"/>
      <c r="O72" s="28">
        <f>L72*N72</f>
        <v>0</v>
      </c>
      <c r="P72" s="42">
        <v>4011239581310</v>
      </c>
      <c r="Q72" s="42"/>
    </row>
    <row r="73" spans="1:17" ht="24.75" customHeight="1">
      <c r="A73" s="22" t="s">
        <v>69</v>
      </c>
      <c r="B73" s="23" t="s">
        <v>84</v>
      </c>
      <c r="C73" s="44" t="str">
        <f>HYPERLINK("https://ailita.ru/catalog/semena_gazonnykh_trav/182725/","фото")</f>
        <v>фото</v>
      </c>
      <c r="D73" s="41" t="s">
        <v>85</v>
      </c>
      <c r="E73" s="41"/>
      <c r="F73" s="41"/>
      <c r="G73" s="41"/>
      <c r="H73" s="25" t="s">
        <v>86</v>
      </c>
      <c r="I73" s="26">
        <v>2022</v>
      </c>
      <c r="J73" s="25" t="s">
        <v>77</v>
      </c>
      <c r="K73" s="25" t="s">
        <v>83</v>
      </c>
      <c r="L73" s="27">
        <v>6999</v>
      </c>
      <c r="M73" s="28"/>
      <c r="N73" s="28"/>
      <c r="O73" s="28">
        <f>L73*N73</f>
        <v>0</v>
      </c>
      <c r="P73" s="42">
        <v>4011239582003</v>
      </c>
      <c r="Q73" s="42"/>
    </row>
    <row r="74" spans="1:17" ht="24.75" customHeight="1">
      <c r="A74" s="22" t="s">
        <v>70</v>
      </c>
      <c r="B74" s="23" t="s">
        <v>87</v>
      </c>
      <c r="C74" s="44" t="str">
        <f>HYPERLINK("https://ailita.ru/catalog/semena_gazonnykh_trav/182726/","фото")</f>
        <v>фото</v>
      </c>
      <c r="D74" s="41" t="s">
        <v>88</v>
      </c>
      <c r="E74" s="41"/>
      <c r="F74" s="41"/>
      <c r="G74" s="41"/>
      <c r="H74" s="25" t="s">
        <v>89</v>
      </c>
      <c r="I74" s="26">
        <v>2022</v>
      </c>
      <c r="J74" s="25" t="s">
        <v>77</v>
      </c>
      <c r="K74" s="25" t="s">
        <v>83</v>
      </c>
      <c r="L74" s="27">
        <v>6325</v>
      </c>
      <c r="M74" s="26">
        <v>1</v>
      </c>
      <c r="N74" s="28"/>
      <c r="O74" s="28">
        <f>L74*N74</f>
        <v>0</v>
      </c>
      <c r="P74" s="42">
        <v>4011239581303</v>
      </c>
      <c r="Q74" s="42"/>
    </row>
    <row r="75" spans="1:17" ht="15" customHeight="1">
      <c r="A75" s="22" t="s">
        <v>71</v>
      </c>
      <c r="B75" s="23" t="s">
        <v>90</v>
      </c>
      <c r="C75" s="44" t="str">
        <f>HYPERLINK("https://ailita.ru/catalog/semena_gazonnykh_trav/183086/","фото")</f>
        <v>фото</v>
      </c>
      <c r="D75" s="41" t="s">
        <v>91</v>
      </c>
      <c r="E75" s="41"/>
      <c r="F75" s="41"/>
      <c r="G75" s="41"/>
      <c r="H75" s="25" t="s">
        <v>82</v>
      </c>
      <c r="I75" s="26">
        <v>2022</v>
      </c>
      <c r="J75" s="25" t="s">
        <v>77</v>
      </c>
      <c r="K75" s="25" t="s">
        <v>83</v>
      </c>
      <c r="L75" s="27">
        <v>8419</v>
      </c>
      <c r="M75" s="26">
        <v>1</v>
      </c>
      <c r="N75" s="28"/>
      <c r="O75" s="28">
        <f>L75*N75</f>
        <v>0</v>
      </c>
      <c r="P75" s="42">
        <v>4011239993878</v>
      </c>
      <c r="Q75" s="42"/>
    </row>
    <row r="76" spans="1:17" ht="24.75" customHeight="1">
      <c r="A76" s="22" t="s">
        <v>72</v>
      </c>
      <c r="B76" s="23" t="s">
        <v>92</v>
      </c>
      <c r="C76" s="44" t="str">
        <f>HYPERLINK("https://ailita.ru/catalog/semena_gazonnykh_trav/183087/","фото")</f>
        <v>фото</v>
      </c>
      <c r="D76" s="41" t="s">
        <v>93</v>
      </c>
      <c r="E76" s="41"/>
      <c r="F76" s="41"/>
      <c r="G76" s="41"/>
      <c r="H76" s="25" t="s">
        <v>94</v>
      </c>
      <c r="I76" s="26">
        <v>2022</v>
      </c>
      <c r="J76" s="25" t="s">
        <v>77</v>
      </c>
      <c r="K76" s="25" t="s">
        <v>83</v>
      </c>
      <c r="L76" s="27">
        <v>7735</v>
      </c>
      <c r="M76" s="26">
        <v>1</v>
      </c>
      <c r="N76" s="28"/>
      <c r="O76" s="28">
        <f>L76*N76</f>
        <v>0</v>
      </c>
      <c r="P76" s="42">
        <v>4011239993250</v>
      </c>
      <c r="Q76" s="42"/>
    </row>
    <row r="77" spans="1:17" ht="24.75" customHeight="1">
      <c r="A77" s="22" t="s">
        <v>73</v>
      </c>
      <c r="B77" s="23" t="s">
        <v>95</v>
      </c>
      <c r="C77" s="44" t="str">
        <f>HYPERLINK("https://ailita.ru/catalog/semena_gazonnykh_trav/183088/","фото")</f>
        <v>фото</v>
      </c>
      <c r="D77" s="41" t="s">
        <v>96</v>
      </c>
      <c r="E77" s="41"/>
      <c r="F77" s="41"/>
      <c r="G77" s="41"/>
      <c r="H77" s="25" t="s">
        <v>82</v>
      </c>
      <c r="I77" s="26">
        <v>2022</v>
      </c>
      <c r="J77" s="25" t="s">
        <v>77</v>
      </c>
      <c r="K77" s="25" t="s">
        <v>83</v>
      </c>
      <c r="L77" s="27">
        <v>7229</v>
      </c>
      <c r="M77" s="26">
        <v>1</v>
      </c>
      <c r="N77" s="28"/>
      <c r="O77" s="28">
        <f>L77*N77</f>
        <v>0</v>
      </c>
      <c r="P77" s="42">
        <v>4011239993274</v>
      </c>
      <c r="Q77" s="42"/>
    </row>
    <row r="78" spans="1:17" ht="15" customHeight="1">
      <c r="A78" s="22" t="s">
        <v>74</v>
      </c>
      <c r="B78" s="23" t="s">
        <v>97</v>
      </c>
      <c r="C78" s="44" t="str">
        <f>HYPERLINK("https://ailita.ru/catalog/semena_gazonnykh_trav/182727/","фото")</f>
        <v>фото</v>
      </c>
      <c r="D78" s="41" t="s">
        <v>98</v>
      </c>
      <c r="E78" s="41"/>
      <c r="F78" s="41"/>
      <c r="G78" s="41"/>
      <c r="H78" s="25" t="s">
        <v>82</v>
      </c>
      <c r="I78" s="26">
        <v>2022</v>
      </c>
      <c r="J78" s="25" t="s">
        <v>77</v>
      </c>
      <c r="K78" s="25" t="s">
        <v>83</v>
      </c>
      <c r="L78" s="27">
        <v>8349</v>
      </c>
      <c r="M78" s="28"/>
      <c r="N78" s="28"/>
      <c r="O78" s="28">
        <f>L78*N78</f>
        <v>0</v>
      </c>
      <c r="P78" s="42">
        <v>4011239582072</v>
      </c>
      <c r="Q78" s="42"/>
    </row>
    <row r="79" spans="1:17" ht="15" customHeight="1">
      <c r="A79" s="22" t="s">
        <v>75</v>
      </c>
      <c r="B79" s="23" t="s">
        <v>99</v>
      </c>
      <c r="C79" s="44" t="str">
        <f>HYPERLINK("https://ailita.ru/catalog/semena_gazonnykh_trav/182728/","фото")</f>
        <v>фото</v>
      </c>
      <c r="D79" s="41" t="s">
        <v>100</v>
      </c>
      <c r="E79" s="41"/>
      <c r="F79" s="41"/>
      <c r="G79" s="41"/>
      <c r="H79" s="25" t="s">
        <v>101</v>
      </c>
      <c r="I79" s="26">
        <v>2022</v>
      </c>
      <c r="J79" s="25" t="s">
        <v>77</v>
      </c>
      <c r="K79" s="25" t="s">
        <v>83</v>
      </c>
      <c r="L79" s="27">
        <v>8579</v>
      </c>
      <c r="M79" s="28"/>
      <c r="N79" s="28"/>
      <c r="O79" s="28">
        <f>L79*N79</f>
        <v>0</v>
      </c>
      <c r="P79" s="42">
        <v>4011239582171</v>
      </c>
      <c r="Q79" s="42"/>
    </row>
    <row r="80" spans="1:17" ht="15" customHeight="1">
      <c r="A80" s="22" t="s">
        <v>76</v>
      </c>
      <c r="B80" s="23" t="s">
        <v>102</v>
      </c>
      <c r="C80" s="44" t="str">
        <f>HYPERLINK("https://ailita.ru/catalog/semena_gazonnykh_trav/182729/","фото")</f>
        <v>фото</v>
      </c>
      <c r="D80" s="41" t="s">
        <v>103</v>
      </c>
      <c r="E80" s="41"/>
      <c r="F80" s="41"/>
      <c r="G80" s="41"/>
      <c r="H80" s="25" t="s">
        <v>104</v>
      </c>
      <c r="I80" s="26">
        <v>2022</v>
      </c>
      <c r="J80" s="25" t="s">
        <v>77</v>
      </c>
      <c r="K80" s="25" t="s">
        <v>83</v>
      </c>
      <c r="L80" s="27">
        <v>22225</v>
      </c>
      <c r="M80" s="26">
        <v>1</v>
      </c>
      <c r="N80" s="28"/>
      <c r="O80" s="28">
        <f>L80*N80</f>
        <v>0</v>
      </c>
      <c r="P80" s="43"/>
      <c r="Q80" s="43"/>
    </row>
    <row r="81" spans="1:17" ht="15" customHeight="1">
      <c r="A81" s="22" t="s">
        <v>77</v>
      </c>
      <c r="B81" s="23" t="s">
        <v>105</v>
      </c>
      <c r="C81" s="44" t="str">
        <f>HYPERLINK("https://ailita.ru/catalog/semena_gazonnykh_trav/182730/","фото")</f>
        <v>фото</v>
      </c>
      <c r="D81" s="41" t="s">
        <v>106</v>
      </c>
      <c r="E81" s="41"/>
      <c r="F81" s="41"/>
      <c r="G81" s="41"/>
      <c r="H81" s="25" t="s">
        <v>82</v>
      </c>
      <c r="I81" s="26">
        <v>2022</v>
      </c>
      <c r="J81" s="25" t="s">
        <v>77</v>
      </c>
      <c r="K81" s="25" t="s">
        <v>83</v>
      </c>
      <c r="L81" s="27">
        <v>8439</v>
      </c>
      <c r="M81" s="26">
        <v>1</v>
      </c>
      <c r="N81" s="28"/>
      <c r="O81" s="28">
        <f>L81*N81</f>
        <v>0</v>
      </c>
      <c r="P81" s="42">
        <v>4011239581402</v>
      </c>
      <c r="Q81" s="42"/>
    </row>
    <row r="82" spans="1:17" ht="15" customHeight="1">
      <c r="A82" s="22" t="s">
        <v>78</v>
      </c>
      <c r="B82" s="23" t="s">
        <v>107</v>
      </c>
      <c r="C82" s="44" t="str">
        <f>HYPERLINK("https://ailita.ru/catalog/semena_gazonnykh_trav/182731/","фото")</f>
        <v>фото</v>
      </c>
      <c r="D82" s="41" t="s">
        <v>108</v>
      </c>
      <c r="E82" s="41"/>
      <c r="F82" s="41"/>
      <c r="G82" s="41"/>
      <c r="H82" s="25" t="s">
        <v>109</v>
      </c>
      <c r="I82" s="26">
        <v>2022</v>
      </c>
      <c r="J82" s="25" t="s">
        <v>77</v>
      </c>
      <c r="K82" s="25" t="s">
        <v>83</v>
      </c>
      <c r="L82" s="27">
        <v>12349</v>
      </c>
      <c r="M82" s="26">
        <v>1</v>
      </c>
      <c r="N82" s="28"/>
      <c r="O82" s="28">
        <f>L82*N82</f>
        <v>0</v>
      </c>
      <c r="P82" s="43"/>
      <c r="Q82" s="43"/>
    </row>
    <row r="83" spans="1:17" ht="24.75" customHeight="1">
      <c r="A83" s="22" t="s">
        <v>79</v>
      </c>
      <c r="B83" s="23" t="s">
        <v>110</v>
      </c>
      <c r="C83" s="44" t="str">
        <f>HYPERLINK("https://ailita.ru/catalog/semena_gazonnykh_trav/183089/","фото")</f>
        <v>фото</v>
      </c>
      <c r="D83" s="41" t="s">
        <v>111</v>
      </c>
      <c r="E83" s="41"/>
      <c r="F83" s="41"/>
      <c r="G83" s="41"/>
      <c r="H83" s="25" t="s">
        <v>82</v>
      </c>
      <c r="I83" s="26">
        <v>2022</v>
      </c>
      <c r="J83" s="25" t="s">
        <v>77</v>
      </c>
      <c r="K83" s="25" t="s">
        <v>83</v>
      </c>
      <c r="L83" s="27">
        <v>8569</v>
      </c>
      <c r="M83" s="28"/>
      <c r="N83" s="28"/>
      <c r="O83" s="28">
        <f>L83*N83</f>
        <v>0</v>
      </c>
      <c r="P83" s="42">
        <v>4011239993182</v>
      </c>
      <c r="Q83" s="42"/>
    </row>
    <row r="84" spans="1:17" ht="15" customHeight="1">
      <c r="A84" s="22" t="s">
        <v>112</v>
      </c>
      <c r="B84" s="23" t="s">
        <v>113</v>
      </c>
      <c r="C84" s="44" t="str">
        <f>HYPERLINK("https://ailita.ru/catalog/semena_gazonnykh_trav/182732/","фото")</f>
        <v>фото</v>
      </c>
      <c r="D84" s="41" t="s">
        <v>114</v>
      </c>
      <c r="E84" s="41"/>
      <c r="F84" s="41"/>
      <c r="G84" s="41"/>
      <c r="H84" s="25" t="s">
        <v>82</v>
      </c>
      <c r="I84" s="26">
        <v>2022</v>
      </c>
      <c r="J84" s="25" t="s">
        <v>77</v>
      </c>
      <c r="K84" s="25" t="s">
        <v>83</v>
      </c>
      <c r="L84" s="27">
        <v>7399</v>
      </c>
      <c r="M84" s="26">
        <v>1</v>
      </c>
      <c r="N84" s="28"/>
      <c r="O84" s="28">
        <f>L84*N84</f>
        <v>0</v>
      </c>
      <c r="P84" s="43"/>
      <c r="Q84" s="43"/>
    </row>
    <row r="85" spans="1:17" ht="15" customHeight="1">
      <c r="A85" s="22" t="s">
        <v>115</v>
      </c>
      <c r="B85" s="23" t="s">
        <v>116</v>
      </c>
      <c r="C85" s="44" t="str">
        <f>HYPERLINK("https://ailita.ru/catalog/semena_gazonnykh_trav/182733/","фото")</f>
        <v>фото</v>
      </c>
      <c r="D85" s="41" t="s">
        <v>117</v>
      </c>
      <c r="E85" s="41"/>
      <c r="F85" s="41"/>
      <c r="G85" s="41"/>
      <c r="H85" s="25" t="s">
        <v>118</v>
      </c>
      <c r="I85" s="26">
        <v>2022</v>
      </c>
      <c r="J85" s="25" t="s">
        <v>77</v>
      </c>
      <c r="K85" s="25" t="s">
        <v>83</v>
      </c>
      <c r="L85" s="27">
        <v>22345</v>
      </c>
      <c r="M85" s="26">
        <v>1</v>
      </c>
      <c r="N85" s="28"/>
      <c r="O85" s="28">
        <f>L85*N85</f>
        <v>0</v>
      </c>
      <c r="P85" s="43"/>
      <c r="Q85" s="43"/>
    </row>
    <row r="86" spans="1:17" ht="24.75" customHeight="1">
      <c r="A86" s="22" t="s">
        <v>119</v>
      </c>
      <c r="B86" s="23" t="s">
        <v>120</v>
      </c>
      <c r="C86" s="44" t="str">
        <f>HYPERLINK("https://ailita.ru/catalog/semena_gazonnykh_trav/182734/","фото")</f>
        <v>фото</v>
      </c>
      <c r="D86" s="41" t="s">
        <v>121</v>
      </c>
      <c r="E86" s="41"/>
      <c r="F86" s="41"/>
      <c r="G86" s="41"/>
      <c r="H86" s="25" t="s">
        <v>101</v>
      </c>
      <c r="I86" s="26">
        <v>2022</v>
      </c>
      <c r="J86" s="25" t="s">
        <v>77</v>
      </c>
      <c r="K86" s="25" t="s">
        <v>83</v>
      </c>
      <c r="L86" s="27">
        <v>7169</v>
      </c>
      <c r="M86" s="26">
        <v>1</v>
      </c>
      <c r="N86" s="28"/>
      <c r="O86" s="28">
        <f>L86*N86</f>
        <v>0</v>
      </c>
      <c r="P86" s="43"/>
      <c r="Q86" s="43"/>
    </row>
    <row r="87" spans="1:17" ht="15" customHeight="1">
      <c r="A87" s="22" t="s">
        <v>122</v>
      </c>
      <c r="B87" s="23" t="s">
        <v>123</v>
      </c>
      <c r="C87" s="44" t="str">
        <f>HYPERLINK("https://ailita.ru/catalog/semena_gazonnykh_trav/182735/","фото")</f>
        <v>фото</v>
      </c>
      <c r="D87" s="41" t="s">
        <v>124</v>
      </c>
      <c r="E87" s="41"/>
      <c r="F87" s="41"/>
      <c r="G87" s="41"/>
      <c r="H87" s="25" t="s">
        <v>82</v>
      </c>
      <c r="I87" s="26">
        <v>2022</v>
      </c>
      <c r="J87" s="25" t="s">
        <v>77</v>
      </c>
      <c r="K87" s="25" t="s">
        <v>83</v>
      </c>
      <c r="L87" s="27">
        <v>8769</v>
      </c>
      <c r="M87" s="28"/>
      <c r="N87" s="28"/>
      <c r="O87" s="28">
        <f>L87*N87</f>
        <v>0</v>
      </c>
      <c r="P87" s="42">
        <v>4011239581501</v>
      </c>
      <c r="Q87" s="42"/>
    </row>
    <row r="88" spans="1:17" ht="15" customHeight="1">
      <c r="A88" s="22" t="s">
        <v>125</v>
      </c>
      <c r="B88" s="23" t="s">
        <v>126</v>
      </c>
      <c r="C88" s="44" t="str">
        <f>HYPERLINK("https://ailita.ru/catalog/semena_gazonnykh_trav/182736/","фото")</f>
        <v>фото</v>
      </c>
      <c r="D88" s="41" t="s">
        <v>127</v>
      </c>
      <c r="E88" s="41"/>
      <c r="F88" s="41"/>
      <c r="G88" s="41"/>
      <c r="H88" s="25" t="s">
        <v>82</v>
      </c>
      <c r="I88" s="26">
        <v>2022</v>
      </c>
      <c r="J88" s="25" t="s">
        <v>77</v>
      </c>
      <c r="K88" s="25" t="s">
        <v>83</v>
      </c>
      <c r="L88" s="27">
        <v>8395</v>
      </c>
      <c r="M88" s="26">
        <v>1</v>
      </c>
      <c r="N88" s="28"/>
      <c r="O88" s="28">
        <f>L88*N88</f>
        <v>0</v>
      </c>
      <c r="P88" s="42">
        <v>4011239582102</v>
      </c>
      <c r="Q88" s="42"/>
    </row>
    <row r="89" spans="1:17" ht="15" customHeight="1">
      <c r="A89" s="22" t="s">
        <v>128</v>
      </c>
      <c r="B89" s="23" t="s">
        <v>129</v>
      </c>
      <c r="C89" s="44" t="str">
        <f>HYPERLINK("https://ailita.ru/catalog/semena_gazonnykh_trav/182737/","фото")</f>
        <v>фото</v>
      </c>
      <c r="D89" s="41" t="s">
        <v>130</v>
      </c>
      <c r="E89" s="41"/>
      <c r="F89" s="41"/>
      <c r="G89" s="41"/>
      <c r="H89" s="25" t="s">
        <v>131</v>
      </c>
      <c r="I89" s="26">
        <v>2022</v>
      </c>
      <c r="J89" s="25" t="s">
        <v>77</v>
      </c>
      <c r="K89" s="25" t="s">
        <v>83</v>
      </c>
      <c r="L89" s="27">
        <v>8569</v>
      </c>
      <c r="M89" s="26">
        <v>1</v>
      </c>
      <c r="N89" s="28"/>
      <c r="O89" s="28">
        <f>L89*N89</f>
        <v>0</v>
      </c>
      <c r="P89" s="42">
        <v>4011239582126</v>
      </c>
      <c r="Q89" s="42"/>
    </row>
    <row r="90" spans="1:17" ht="15" customHeight="1">
      <c r="A90" s="22" t="s">
        <v>132</v>
      </c>
      <c r="B90" s="23" t="s">
        <v>133</v>
      </c>
      <c r="C90" s="44" t="str">
        <f>HYPERLINK("https://ailita.ru/catalog/semena_gazonnykh_trav/182745/","фото")</f>
        <v>фото</v>
      </c>
      <c r="D90" s="41" t="s">
        <v>134</v>
      </c>
      <c r="E90" s="41"/>
      <c r="F90" s="41"/>
      <c r="G90" s="41"/>
      <c r="H90" s="25" t="s">
        <v>135</v>
      </c>
      <c r="I90" s="26">
        <v>2021</v>
      </c>
      <c r="J90" s="25" t="s">
        <v>136</v>
      </c>
      <c r="K90" s="25" t="s">
        <v>83</v>
      </c>
      <c r="L90" s="27">
        <v>1438</v>
      </c>
      <c r="M90" s="26">
        <v>8</v>
      </c>
      <c r="N90" s="28"/>
      <c r="O90" s="28">
        <f>L90*N90</f>
        <v>0</v>
      </c>
      <c r="P90" s="42">
        <v>5705781005705</v>
      </c>
      <c r="Q90" s="42"/>
    </row>
    <row r="91" spans="1:17" ht="15" customHeight="1">
      <c r="A91" s="29"/>
      <c r="B91" s="30"/>
      <c r="C91" s="30"/>
      <c r="D91" s="30"/>
      <c r="E91" s="30"/>
      <c r="F91" s="30"/>
      <c r="G91" s="30"/>
      <c r="H91" s="30"/>
      <c r="I91" s="30"/>
      <c r="J91" s="31"/>
      <c r="K91" s="30"/>
      <c r="L91" s="30"/>
      <c r="M91" s="30"/>
      <c r="N91" s="30" t="s">
        <v>263</v>
      </c>
      <c r="O91" s="30">
        <f>SUM(O71:O90)</f>
        <v>0</v>
      </c>
      <c r="P91" s="30"/>
      <c r="Q91" s="30"/>
    </row>
    <row r="93" ht="15" customHeight="1">
      <c r="A93" s="19" t="s">
        <v>137</v>
      </c>
    </row>
    <row r="94" ht="15" customHeight="1"/>
    <row r="95" spans="1:17" ht="40.5" customHeight="1">
      <c r="A95" s="20" t="s">
        <v>55</v>
      </c>
      <c r="B95" s="20" t="s">
        <v>56</v>
      </c>
      <c r="C95" s="20" t="s">
        <v>57</v>
      </c>
      <c r="D95" s="37" t="s">
        <v>58</v>
      </c>
      <c r="E95" s="37"/>
      <c r="F95" s="37"/>
      <c r="G95" s="37"/>
      <c r="H95" s="20" t="s">
        <v>59</v>
      </c>
      <c r="I95" s="20" t="s">
        <v>138</v>
      </c>
      <c r="J95" s="20" t="s">
        <v>61</v>
      </c>
      <c r="K95" s="20" t="s">
        <v>62</v>
      </c>
      <c r="L95" s="20" t="s">
        <v>63</v>
      </c>
      <c r="M95" s="20" t="s">
        <v>64</v>
      </c>
      <c r="N95" s="20" t="s">
        <v>65</v>
      </c>
      <c r="O95" s="20" t="s">
        <v>66</v>
      </c>
      <c r="P95" s="38" t="s">
        <v>67</v>
      </c>
      <c r="Q95" s="38"/>
    </row>
    <row r="96" spans="1:17" ht="11.25" customHeight="1">
      <c r="A96" s="21" t="s">
        <v>68</v>
      </c>
      <c r="B96" s="21" t="s">
        <v>69</v>
      </c>
      <c r="C96" s="21" t="s">
        <v>70</v>
      </c>
      <c r="D96" s="39" t="s">
        <v>71</v>
      </c>
      <c r="E96" s="39"/>
      <c r="F96" s="39"/>
      <c r="G96" s="39"/>
      <c r="H96" s="21" t="s">
        <v>72</v>
      </c>
      <c r="I96" s="21" t="s">
        <v>73</v>
      </c>
      <c r="J96" s="21" t="s">
        <v>74</v>
      </c>
      <c r="K96" s="21"/>
      <c r="L96" s="21" t="s">
        <v>75</v>
      </c>
      <c r="M96" s="21" t="s">
        <v>76</v>
      </c>
      <c r="N96" s="21" t="s">
        <v>77</v>
      </c>
      <c r="O96" s="21" t="s">
        <v>78</v>
      </c>
      <c r="P96" s="40" t="s">
        <v>79</v>
      </c>
      <c r="Q96" s="40"/>
    </row>
    <row r="97" spans="1:17" ht="15" customHeight="1">
      <c r="A97" s="22" t="s">
        <v>68</v>
      </c>
      <c r="B97" s="23" t="s">
        <v>139</v>
      </c>
      <c r="C97" s="44" t="str">
        <f>HYPERLINK("https://ailita.ru/catalog/semena_gazonnykh_trav/154193/","фото")</f>
        <v>фото</v>
      </c>
      <c r="D97" s="41" t="s">
        <v>140</v>
      </c>
      <c r="E97" s="41"/>
      <c r="F97" s="41"/>
      <c r="G97" s="41"/>
      <c r="H97" s="25" t="s">
        <v>141</v>
      </c>
      <c r="I97" s="26">
        <v>2025</v>
      </c>
      <c r="J97" s="25" t="s">
        <v>142</v>
      </c>
      <c r="K97" s="25" t="s">
        <v>143</v>
      </c>
      <c r="L97" s="26">
        <v>700</v>
      </c>
      <c r="M97" s="26">
        <v>25</v>
      </c>
      <c r="N97" s="28"/>
      <c r="O97" s="28">
        <f>L97*N97</f>
        <v>0</v>
      </c>
      <c r="P97" s="42">
        <v>4601729092992</v>
      </c>
      <c r="Q97" s="42"/>
    </row>
    <row r="98" spans="1:17" ht="15" customHeight="1">
      <c r="A98" s="22" t="s">
        <v>69</v>
      </c>
      <c r="B98" s="23" t="s">
        <v>144</v>
      </c>
      <c r="C98" s="44" t="str">
        <f>HYPERLINK("https://ailita.ru/catalog/semena_gazonnykh_trav/154194/","фото")</f>
        <v>фото</v>
      </c>
      <c r="D98" s="41" t="s">
        <v>140</v>
      </c>
      <c r="E98" s="41"/>
      <c r="F98" s="41"/>
      <c r="G98" s="41"/>
      <c r="H98" s="25" t="s">
        <v>141</v>
      </c>
      <c r="I98" s="26">
        <v>2025</v>
      </c>
      <c r="J98" s="25" t="s">
        <v>145</v>
      </c>
      <c r="K98" s="25" t="s">
        <v>143</v>
      </c>
      <c r="L98" s="26">
        <v>199</v>
      </c>
      <c r="M98" s="26">
        <v>100</v>
      </c>
      <c r="N98" s="28"/>
      <c r="O98" s="28">
        <f>L98*N98</f>
        <v>0</v>
      </c>
      <c r="P98" s="42">
        <v>4601729146251</v>
      </c>
      <c r="Q98" s="42"/>
    </row>
    <row r="99" spans="1:17" ht="15" customHeight="1">
      <c r="A99" s="22" t="s">
        <v>70</v>
      </c>
      <c r="B99" s="23" t="s">
        <v>146</v>
      </c>
      <c r="C99" s="44" t="str">
        <f>HYPERLINK("https://ailita.ru/catalog/semena_gazonnykh_trav/154192/","фото")</f>
        <v>фото</v>
      </c>
      <c r="D99" s="41" t="s">
        <v>140</v>
      </c>
      <c r="E99" s="41"/>
      <c r="F99" s="41"/>
      <c r="G99" s="41"/>
      <c r="H99" s="25" t="s">
        <v>141</v>
      </c>
      <c r="I99" s="26">
        <v>2027</v>
      </c>
      <c r="J99" s="25" t="s">
        <v>147</v>
      </c>
      <c r="K99" s="25" t="s">
        <v>143</v>
      </c>
      <c r="L99" s="26">
        <v>366</v>
      </c>
      <c r="M99" s="26">
        <v>50</v>
      </c>
      <c r="N99" s="28"/>
      <c r="O99" s="28">
        <f>L99*N99</f>
        <v>0</v>
      </c>
      <c r="P99" s="42">
        <v>4601729091094</v>
      </c>
      <c r="Q99" s="42"/>
    </row>
    <row r="100" spans="1:17" ht="15" customHeight="1">
      <c r="A100" s="22" t="s">
        <v>71</v>
      </c>
      <c r="B100" s="23" t="s">
        <v>148</v>
      </c>
      <c r="C100" s="44" t="str">
        <f>HYPERLINK("https://ailita.ru/catalog/semena_gazonnykh_trav/154197/","фото")</f>
        <v>фото</v>
      </c>
      <c r="D100" s="41" t="s">
        <v>149</v>
      </c>
      <c r="E100" s="41"/>
      <c r="F100" s="41"/>
      <c r="G100" s="41"/>
      <c r="H100" s="25" t="s">
        <v>109</v>
      </c>
      <c r="I100" s="26">
        <v>2027</v>
      </c>
      <c r="J100" s="25" t="s">
        <v>145</v>
      </c>
      <c r="K100" s="25" t="s">
        <v>143</v>
      </c>
      <c r="L100" s="26">
        <v>196</v>
      </c>
      <c r="M100" s="26">
        <v>100</v>
      </c>
      <c r="N100" s="28"/>
      <c r="O100" s="28">
        <f>L100*N100</f>
        <v>0</v>
      </c>
      <c r="P100" s="42">
        <v>4601729146268</v>
      </c>
      <c r="Q100" s="42"/>
    </row>
    <row r="101" spans="1:17" ht="15" customHeight="1">
      <c r="A101" s="22" t="s">
        <v>72</v>
      </c>
      <c r="B101" s="23" t="s">
        <v>150</v>
      </c>
      <c r="C101" s="44" t="str">
        <f>HYPERLINK("https://ailita.ru/catalog/semena_gazonnykh_trav/154195/","фото")</f>
        <v>фото</v>
      </c>
      <c r="D101" s="41" t="s">
        <v>149</v>
      </c>
      <c r="E101" s="41"/>
      <c r="F101" s="41"/>
      <c r="G101" s="41"/>
      <c r="H101" s="25" t="s">
        <v>109</v>
      </c>
      <c r="I101" s="26">
        <v>2027</v>
      </c>
      <c r="J101" s="25" t="s">
        <v>142</v>
      </c>
      <c r="K101" s="25" t="s">
        <v>143</v>
      </c>
      <c r="L101" s="26">
        <v>688</v>
      </c>
      <c r="M101" s="26">
        <v>25</v>
      </c>
      <c r="N101" s="28"/>
      <c r="O101" s="28">
        <f>L101*N101</f>
        <v>0</v>
      </c>
      <c r="P101" s="42">
        <v>4601729139055</v>
      </c>
      <c r="Q101" s="42"/>
    </row>
    <row r="102" spans="1:17" ht="15" customHeight="1">
      <c r="A102" s="22" t="s">
        <v>73</v>
      </c>
      <c r="B102" s="23" t="s">
        <v>151</v>
      </c>
      <c r="C102" s="44" t="str">
        <f>HYPERLINK("https://ailita.ru/catalog/semena_gazonnykh_trav/188988/","фото")</f>
        <v>фото</v>
      </c>
      <c r="D102" s="41" t="s">
        <v>152</v>
      </c>
      <c r="E102" s="41"/>
      <c r="F102" s="41"/>
      <c r="G102" s="41"/>
      <c r="H102" s="25" t="s">
        <v>82</v>
      </c>
      <c r="I102" s="26">
        <v>2025</v>
      </c>
      <c r="J102" s="25" t="s">
        <v>147</v>
      </c>
      <c r="K102" s="25" t="s">
        <v>143</v>
      </c>
      <c r="L102" s="26">
        <v>372</v>
      </c>
      <c r="M102" s="26">
        <v>50</v>
      </c>
      <c r="N102" s="28"/>
      <c r="O102" s="28">
        <f>L102*N102</f>
        <v>0</v>
      </c>
      <c r="P102" s="42">
        <v>4601729157820</v>
      </c>
      <c r="Q102" s="42"/>
    </row>
    <row r="103" spans="1:17" ht="15" customHeight="1">
      <c r="A103" s="22" t="s">
        <v>74</v>
      </c>
      <c r="B103" s="23" t="s">
        <v>153</v>
      </c>
      <c r="C103" s="44" t="str">
        <f>HYPERLINK("https://ailita.ru/catalog/semena_gazonnykh_trav/156567/","фото")</f>
        <v>фото</v>
      </c>
      <c r="D103" s="41" t="s">
        <v>154</v>
      </c>
      <c r="E103" s="41"/>
      <c r="F103" s="41"/>
      <c r="G103" s="41"/>
      <c r="H103" s="25" t="s">
        <v>141</v>
      </c>
      <c r="I103" s="26">
        <v>2027</v>
      </c>
      <c r="J103" s="25" t="s">
        <v>147</v>
      </c>
      <c r="K103" s="25" t="s">
        <v>143</v>
      </c>
      <c r="L103" s="26">
        <v>365</v>
      </c>
      <c r="M103" s="26">
        <v>50</v>
      </c>
      <c r="N103" s="28"/>
      <c r="O103" s="28">
        <f>L103*N103</f>
        <v>0</v>
      </c>
      <c r="P103" s="42">
        <v>4601729146312</v>
      </c>
      <c r="Q103" s="42"/>
    </row>
    <row r="104" spans="1:17" ht="15" customHeight="1">
      <c r="A104" s="22" t="s">
        <v>75</v>
      </c>
      <c r="B104" s="23" t="s">
        <v>155</v>
      </c>
      <c r="C104" s="44" t="str">
        <f>HYPERLINK("https://ailita.ru/catalog/semena_gazonnykh_trav/154198/","фото")</f>
        <v>фото</v>
      </c>
      <c r="D104" s="41" t="s">
        <v>154</v>
      </c>
      <c r="E104" s="41"/>
      <c r="F104" s="41"/>
      <c r="G104" s="41"/>
      <c r="H104" s="25" t="s">
        <v>141</v>
      </c>
      <c r="I104" s="26">
        <v>2027</v>
      </c>
      <c r="J104" s="25" t="s">
        <v>142</v>
      </c>
      <c r="K104" s="25" t="s">
        <v>143</v>
      </c>
      <c r="L104" s="26">
        <v>699</v>
      </c>
      <c r="M104" s="26">
        <v>25</v>
      </c>
      <c r="N104" s="28"/>
      <c r="O104" s="28">
        <f>L104*N104</f>
        <v>0</v>
      </c>
      <c r="P104" s="42">
        <v>4601729127564</v>
      </c>
      <c r="Q104" s="42"/>
    </row>
    <row r="105" spans="1:17" ht="15" customHeight="1">
      <c r="A105" s="22" t="s">
        <v>76</v>
      </c>
      <c r="B105" s="23" t="s">
        <v>156</v>
      </c>
      <c r="C105" s="44" t="str">
        <f>HYPERLINK("https://ailita.ru/catalog/semena_gazonnykh_trav/188790/","фото")</f>
        <v>фото</v>
      </c>
      <c r="D105" s="41" t="s">
        <v>157</v>
      </c>
      <c r="E105" s="41"/>
      <c r="F105" s="41"/>
      <c r="G105" s="41"/>
      <c r="H105" s="25" t="s">
        <v>94</v>
      </c>
      <c r="I105" s="26">
        <v>2025</v>
      </c>
      <c r="J105" s="25" t="s">
        <v>147</v>
      </c>
      <c r="K105" s="25" t="s">
        <v>143</v>
      </c>
      <c r="L105" s="26">
        <v>278</v>
      </c>
      <c r="M105" s="26">
        <v>50</v>
      </c>
      <c r="N105" s="28"/>
      <c r="O105" s="28">
        <f>L105*N105</f>
        <v>0</v>
      </c>
      <c r="P105" s="42">
        <v>4601729125652</v>
      </c>
      <c r="Q105" s="42"/>
    </row>
    <row r="106" spans="1:17" ht="15" customHeight="1">
      <c r="A106" s="22" t="s">
        <v>77</v>
      </c>
      <c r="B106" s="23" t="s">
        <v>158</v>
      </c>
      <c r="C106" s="44" t="str">
        <f>HYPERLINK("https://ailita.ru/catalog/semena_gazonnykh_trav/154202/","фото")</f>
        <v>фото</v>
      </c>
      <c r="D106" s="41" t="s">
        <v>159</v>
      </c>
      <c r="E106" s="41"/>
      <c r="F106" s="41"/>
      <c r="G106" s="41"/>
      <c r="H106" s="25" t="s">
        <v>141</v>
      </c>
      <c r="I106" s="26">
        <v>2025</v>
      </c>
      <c r="J106" s="25" t="s">
        <v>147</v>
      </c>
      <c r="K106" s="25" t="s">
        <v>143</v>
      </c>
      <c r="L106" s="26">
        <v>366</v>
      </c>
      <c r="M106" s="26">
        <v>50</v>
      </c>
      <c r="N106" s="28"/>
      <c r="O106" s="28">
        <f>L106*N106</f>
        <v>0</v>
      </c>
      <c r="P106" s="42">
        <v>4601729091070</v>
      </c>
      <c r="Q106" s="42"/>
    </row>
    <row r="107" spans="1:17" ht="15" customHeight="1">
      <c r="A107" s="22" t="s">
        <v>78</v>
      </c>
      <c r="B107" s="23" t="s">
        <v>160</v>
      </c>
      <c r="C107" s="44" t="str">
        <f>HYPERLINK("https://ailita.ru/catalog/semena_gazonnykh_trav/154203/","фото")</f>
        <v>фото</v>
      </c>
      <c r="D107" s="41" t="s">
        <v>159</v>
      </c>
      <c r="E107" s="41"/>
      <c r="F107" s="41"/>
      <c r="G107" s="41"/>
      <c r="H107" s="25" t="s">
        <v>141</v>
      </c>
      <c r="I107" s="26">
        <v>2025</v>
      </c>
      <c r="J107" s="25" t="s">
        <v>142</v>
      </c>
      <c r="K107" s="25" t="s">
        <v>143</v>
      </c>
      <c r="L107" s="26">
        <v>700</v>
      </c>
      <c r="M107" s="26">
        <v>25</v>
      </c>
      <c r="N107" s="28"/>
      <c r="O107" s="28">
        <f>L107*N107</f>
        <v>0</v>
      </c>
      <c r="P107" s="42">
        <v>4601729093005</v>
      </c>
      <c r="Q107" s="42"/>
    </row>
    <row r="108" spans="1:17" ht="15" customHeight="1">
      <c r="A108" s="22" t="s">
        <v>79</v>
      </c>
      <c r="B108" s="23" t="s">
        <v>161</v>
      </c>
      <c r="C108" s="44" t="str">
        <f>HYPERLINK("https://ailita.ru/catalog/semena_gazonnykh_trav/154201/","фото")</f>
        <v>фото</v>
      </c>
      <c r="D108" s="41" t="s">
        <v>159</v>
      </c>
      <c r="E108" s="41"/>
      <c r="F108" s="41"/>
      <c r="G108" s="41"/>
      <c r="H108" s="25" t="s">
        <v>141</v>
      </c>
      <c r="I108" s="26">
        <v>2027</v>
      </c>
      <c r="J108" s="25" t="s">
        <v>145</v>
      </c>
      <c r="K108" s="25" t="s">
        <v>143</v>
      </c>
      <c r="L108" s="26">
        <v>199</v>
      </c>
      <c r="M108" s="26">
        <v>100</v>
      </c>
      <c r="N108" s="28"/>
      <c r="O108" s="28">
        <f>L108*N108</f>
        <v>0</v>
      </c>
      <c r="P108" s="42">
        <v>4601729126017</v>
      </c>
      <c r="Q108" s="42"/>
    </row>
    <row r="109" spans="1:17" ht="15" customHeight="1">
      <c r="A109" s="22" t="s">
        <v>112</v>
      </c>
      <c r="B109" s="23" t="s">
        <v>162</v>
      </c>
      <c r="C109" s="44" t="str">
        <f>HYPERLINK("https://ailita.ru/catalog/semena_gazonnykh_trav/188990/","фото")</f>
        <v>фото</v>
      </c>
      <c r="D109" s="41" t="s">
        <v>163</v>
      </c>
      <c r="E109" s="41"/>
      <c r="F109" s="41"/>
      <c r="G109" s="41"/>
      <c r="H109" s="25" t="s">
        <v>141</v>
      </c>
      <c r="I109" s="26">
        <v>2025</v>
      </c>
      <c r="J109" s="25" t="s">
        <v>145</v>
      </c>
      <c r="K109" s="25" t="s">
        <v>143</v>
      </c>
      <c r="L109" s="26">
        <v>199</v>
      </c>
      <c r="M109" s="28"/>
      <c r="N109" s="28"/>
      <c r="O109" s="28">
        <f>L109*N109</f>
        <v>0</v>
      </c>
      <c r="P109" s="42">
        <v>4601729146282</v>
      </c>
      <c r="Q109" s="42"/>
    </row>
    <row r="110" spans="1:17" ht="15" customHeight="1">
      <c r="A110" s="22" t="s">
        <v>115</v>
      </c>
      <c r="B110" s="23" t="s">
        <v>164</v>
      </c>
      <c r="C110" s="44" t="str">
        <f>HYPERLINK("https://ailita.ru/catalog/semena_gazonnykh_trav/154205/","фото")</f>
        <v>фото</v>
      </c>
      <c r="D110" s="41" t="s">
        <v>163</v>
      </c>
      <c r="E110" s="41"/>
      <c r="F110" s="41"/>
      <c r="G110" s="41"/>
      <c r="H110" s="25" t="s">
        <v>141</v>
      </c>
      <c r="I110" s="26">
        <v>2027</v>
      </c>
      <c r="J110" s="25" t="s">
        <v>142</v>
      </c>
      <c r="K110" s="25" t="s">
        <v>143</v>
      </c>
      <c r="L110" s="26">
        <v>700</v>
      </c>
      <c r="M110" s="26">
        <v>25</v>
      </c>
      <c r="N110" s="28"/>
      <c r="O110" s="28">
        <f>L110*N110</f>
        <v>0</v>
      </c>
      <c r="P110" s="42">
        <v>4601729093012</v>
      </c>
      <c r="Q110" s="42"/>
    </row>
    <row r="111" spans="1:17" ht="15" customHeight="1">
      <c r="A111" s="22" t="s">
        <v>119</v>
      </c>
      <c r="B111" s="23" t="s">
        <v>165</v>
      </c>
      <c r="C111" s="44" t="str">
        <f>HYPERLINK("https://ailita.ru/catalog/semena_gazonnykh_trav/154204/","фото")</f>
        <v>фото</v>
      </c>
      <c r="D111" s="41" t="s">
        <v>163</v>
      </c>
      <c r="E111" s="41"/>
      <c r="F111" s="41"/>
      <c r="G111" s="41"/>
      <c r="H111" s="25" t="s">
        <v>141</v>
      </c>
      <c r="I111" s="26">
        <v>2027</v>
      </c>
      <c r="J111" s="25" t="s">
        <v>147</v>
      </c>
      <c r="K111" s="25" t="s">
        <v>143</v>
      </c>
      <c r="L111" s="26">
        <v>366</v>
      </c>
      <c r="M111" s="26">
        <v>50</v>
      </c>
      <c r="N111" s="28"/>
      <c r="O111" s="28">
        <f>L111*N111</f>
        <v>0</v>
      </c>
      <c r="P111" s="42">
        <v>4601729091087</v>
      </c>
      <c r="Q111" s="42"/>
    </row>
    <row r="112" spans="1:17" ht="15" customHeight="1">
      <c r="A112" s="22" t="s">
        <v>122</v>
      </c>
      <c r="B112" s="23" t="s">
        <v>166</v>
      </c>
      <c r="C112" s="44" t="str">
        <f>HYPERLINK("https://ailita.ru/catalog/semena_gazonnykh_trav/154207/","фото")</f>
        <v>фото</v>
      </c>
      <c r="D112" s="41" t="s">
        <v>167</v>
      </c>
      <c r="E112" s="41"/>
      <c r="F112" s="41"/>
      <c r="G112" s="41"/>
      <c r="H112" s="25" t="s">
        <v>89</v>
      </c>
      <c r="I112" s="26">
        <v>2027</v>
      </c>
      <c r="J112" s="25" t="s">
        <v>147</v>
      </c>
      <c r="K112" s="25" t="s">
        <v>143</v>
      </c>
      <c r="L112" s="26">
        <v>344</v>
      </c>
      <c r="M112" s="26">
        <v>50</v>
      </c>
      <c r="N112" s="28"/>
      <c r="O112" s="28">
        <f>L112*N112</f>
        <v>0</v>
      </c>
      <c r="P112" s="42">
        <v>4601729125645</v>
      </c>
      <c r="Q112" s="42"/>
    </row>
    <row r="113" spans="1:17" ht="15" customHeight="1">
      <c r="A113" s="22" t="s">
        <v>125</v>
      </c>
      <c r="B113" s="23" t="s">
        <v>168</v>
      </c>
      <c r="C113" s="44" t="str">
        <f>HYPERLINK("https://ailita.ru/catalog/semena_gazonnykh_trav/154388/","фото")</f>
        <v>фото</v>
      </c>
      <c r="D113" s="41" t="s">
        <v>169</v>
      </c>
      <c r="E113" s="41"/>
      <c r="F113" s="41"/>
      <c r="G113" s="41"/>
      <c r="H113" s="25"/>
      <c r="I113" s="26">
        <v>2025</v>
      </c>
      <c r="J113" s="25" t="s">
        <v>72</v>
      </c>
      <c r="K113" s="25" t="s">
        <v>83</v>
      </c>
      <c r="L113" s="27">
        <v>4223</v>
      </c>
      <c r="M113" s="26">
        <v>4</v>
      </c>
      <c r="N113" s="28"/>
      <c r="O113" s="28">
        <f>L113*N113</f>
        <v>0</v>
      </c>
      <c r="P113" s="42">
        <v>4601729144448</v>
      </c>
      <c r="Q113" s="42"/>
    </row>
    <row r="114" spans="1:17" ht="15" customHeight="1">
      <c r="A114" s="22" t="s">
        <v>128</v>
      </c>
      <c r="B114" s="23" t="s">
        <v>170</v>
      </c>
      <c r="C114" s="44" t="str">
        <f>HYPERLINK("https://ailita.ru/catalog/semena_gazonnykh_trav/188797/","фото")</f>
        <v>фото</v>
      </c>
      <c r="D114" s="41" t="s">
        <v>169</v>
      </c>
      <c r="E114" s="41"/>
      <c r="F114" s="41"/>
      <c r="G114" s="41"/>
      <c r="H114" s="25" t="s">
        <v>109</v>
      </c>
      <c r="I114" s="26">
        <v>2026</v>
      </c>
      <c r="J114" s="25" t="s">
        <v>145</v>
      </c>
      <c r="K114" s="25" t="s">
        <v>143</v>
      </c>
      <c r="L114" s="26">
        <v>212</v>
      </c>
      <c r="M114" s="28"/>
      <c r="N114" s="28"/>
      <c r="O114" s="28">
        <f>L114*N114</f>
        <v>0</v>
      </c>
      <c r="P114" s="42">
        <v>4601729174438</v>
      </c>
      <c r="Q114" s="42"/>
    </row>
    <row r="115" spans="1:17" ht="15" customHeight="1">
      <c r="A115" s="22" t="s">
        <v>132</v>
      </c>
      <c r="B115" s="23" t="s">
        <v>171</v>
      </c>
      <c r="C115" s="44" t="str">
        <f>HYPERLINK("https://ailita.ru/catalog/semena_gazonnykh_trav/154389/","фото")</f>
        <v>фото</v>
      </c>
      <c r="D115" s="41" t="s">
        <v>172</v>
      </c>
      <c r="E115" s="41"/>
      <c r="F115" s="41"/>
      <c r="G115" s="41"/>
      <c r="H115" s="25"/>
      <c r="I115" s="26">
        <v>2025</v>
      </c>
      <c r="J115" s="25" t="s">
        <v>72</v>
      </c>
      <c r="K115" s="25" t="s">
        <v>83</v>
      </c>
      <c r="L115" s="27">
        <v>4223</v>
      </c>
      <c r="M115" s="26">
        <v>4</v>
      </c>
      <c r="N115" s="28"/>
      <c r="O115" s="28">
        <f>L115*N115</f>
        <v>0</v>
      </c>
      <c r="P115" s="42">
        <v>4601729144455</v>
      </c>
      <c r="Q115" s="42"/>
    </row>
    <row r="116" spans="1:17" ht="15" customHeight="1">
      <c r="A116" s="22" t="s">
        <v>173</v>
      </c>
      <c r="B116" s="23" t="s">
        <v>174</v>
      </c>
      <c r="C116" s="44" t="str">
        <f>HYPERLINK("https://ailita.ru/catalog/semena_gazonnykh_trav/154214/","фото")</f>
        <v>фото</v>
      </c>
      <c r="D116" s="41" t="s">
        <v>172</v>
      </c>
      <c r="E116" s="41"/>
      <c r="F116" s="41"/>
      <c r="G116" s="41"/>
      <c r="H116" s="25" t="s">
        <v>175</v>
      </c>
      <c r="I116" s="26">
        <v>2025</v>
      </c>
      <c r="J116" s="25" t="s">
        <v>176</v>
      </c>
      <c r="K116" s="25" t="s">
        <v>143</v>
      </c>
      <c r="L116" s="26">
        <v>449</v>
      </c>
      <c r="M116" s="26">
        <v>40</v>
      </c>
      <c r="N116" s="28"/>
      <c r="O116" s="28">
        <f>L116*N116</f>
        <v>0</v>
      </c>
      <c r="P116" s="42">
        <v>4601729140655</v>
      </c>
      <c r="Q116" s="42"/>
    </row>
    <row r="117" spans="1:17" ht="15" customHeight="1">
      <c r="A117" s="22" t="s">
        <v>177</v>
      </c>
      <c r="B117" s="23" t="s">
        <v>178</v>
      </c>
      <c r="C117" s="44" t="str">
        <f>HYPERLINK("https://ailita.ru/catalog/semena_gazonnykh_trav/154390/","фото")</f>
        <v>фото</v>
      </c>
      <c r="D117" s="41" t="s">
        <v>179</v>
      </c>
      <c r="E117" s="41"/>
      <c r="F117" s="41"/>
      <c r="G117" s="41"/>
      <c r="H117" s="25"/>
      <c r="I117" s="26">
        <v>2025</v>
      </c>
      <c r="J117" s="25" t="s">
        <v>72</v>
      </c>
      <c r="K117" s="25" t="s">
        <v>83</v>
      </c>
      <c r="L117" s="27">
        <v>4223</v>
      </c>
      <c r="M117" s="26">
        <v>4</v>
      </c>
      <c r="N117" s="28"/>
      <c r="O117" s="28">
        <f>L117*N117</f>
        <v>0</v>
      </c>
      <c r="P117" s="42">
        <v>4601729144417</v>
      </c>
      <c r="Q117" s="42"/>
    </row>
    <row r="118" spans="1:17" ht="15" customHeight="1">
      <c r="A118" s="22" t="s">
        <v>180</v>
      </c>
      <c r="B118" s="23" t="s">
        <v>181</v>
      </c>
      <c r="C118" s="44" t="str">
        <f>HYPERLINK("https://ailita.ru/catalog/semena_gazonnykh_trav/188799/","фото")</f>
        <v>фото</v>
      </c>
      <c r="D118" s="41" t="s">
        <v>179</v>
      </c>
      <c r="E118" s="41"/>
      <c r="F118" s="41"/>
      <c r="G118" s="41"/>
      <c r="H118" s="25" t="s">
        <v>175</v>
      </c>
      <c r="I118" s="26">
        <v>2025</v>
      </c>
      <c r="J118" s="25" t="s">
        <v>176</v>
      </c>
      <c r="K118" s="25" t="s">
        <v>143</v>
      </c>
      <c r="L118" s="26">
        <v>449</v>
      </c>
      <c r="M118" s="26">
        <v>40</v>
      </c>
      <c r="N118" s="28"/>
      <c r="O118" s="28">
        <f>L118*N118</f>
        <v>0</v>
      </c>
      <c r="P118" s="42">
        <v>4601729140631</v>
      </c>
      <c r="Q118" s="42"/>
    </row>
    <row r="119" spans="1:17" ht="15" customHeight="1">
      <c r="A119" s="22" t="s">
        <v>182</v>
      </c>
      <c r="B119" s="23" t="s">
        <v>183</v>
      </c>
      <c r="C119" s="44" t="str">
        <f>HYPERLINK("https://ailita.ru/catalog/semena_gazonnykh_trav/203385/","фото")</f>
        <v>фото</v>
      </c>
      <c r="D119" s="41" t="s">
        <v>179</v>
      </c>
      <c r="E119" s="41"/>
      <c r="F119" s="41"/>
      <c r="G119" s="41"/>
      <c r="H119" s="25" t="s">
        <v>109</v>
      </c>
      <c r="I119" s="26">
        <v>2026</v>
      </c>
      <c r="J119" s="25" t="s">
        <v>145</v>
      </c>
      <c r="K119" s="25" t="s">
        <v>143</v>
      </c>
      <c r="L119" s="26">
        <v>212</v>
      </c>
      <c r="M119" s="28"/>
      <c r="N119" s="28"/>
      <c r="O119" s="28">
        <f>L119*N119</f>
        <v>0</v>
      </c>
      <c r="P119" s="42">
        <v>4601729184093</v>
      </c>
      <c r="Q119" s="42"/>
    </row>
    <row r="120" spans="1:17" ht="15" customHeight="1">
      <c r="A120" s="22" t="s">
        <v>184</v>
      </c>
      <c r="B120" s="23" t="s">
        <v>185</v>
      </c>
      <c r="C120" s="44" t="str">
        <f>HYPERLINK("https://ailita.ru/catalog/semena_gazonnykh_trav/154391/","фото")</f>
        <v>фото</v>
      </c>
      <c r="D120" s="41" t="s">
        <v>186</v>
      </c>
      <c r="E120" s="41"/>
      <c r="F120" s="41"/>
      <c r="G120" s="41"/>
      <c r="H120" s="25"/>
      <c r="I120" s="26">
        <v>2025</v>
      </c>
      <c r="J120" s="25" t="s">
        <v>72</v>
      </c>
      <c r="K120" s="25" t="s">
        <v>83</v>
      </c>
      <c r="L120" s="27">
        <v>4223</v>
      </c>
      <c r="M120" s="26">
        <v>4</v>
      </c>
      <c r="N120" s="28"/>
      <c r="O120" s="28">
        <f>L120*N120</f>
        <v>0</v>
      </c>
      <c r="P120" s="42">
        <v>4601729144431</v>
      </c>
      <c r="Q120" s="42"/>
    </row>
    <row r="121" spans="1:17" ht="15" customHeight="1">
      <c r="A121" s="22" t="s">
        <v>187</v>
      </c>
      <c r="B121" s="23" t="s">
        <v>188</v>
      </c>
      <c r="C121" s="44" t="str">
        <f>HYPERLINK("https://ailita.ru/catalog/semena_gazonnykh_trav/203384/","фото")</f>
        <v>фото</v>
      </c>
      <c r="D121" s="41" t="s">
        <v>186</v>
      </c>
      <c r="E121" s="41"/>
      <c r="F121" s="41"/>
      <c r="G121" s="41"/>
      <c r="H121" s="25" t="s">
        <v>175</v>
      </c>
      <c r="I121" s="26">
        <v>2025</v>
      </c>
      <c r="J121" s="25" t="s">
        <v>176</v>
      </c>
      <c r="K121" s="25" t="s">
        <v>143</v>
      </c>
      <c r="L121" s="26">
        <v>449</v>
      </c>
      <c r="M121" s="26">
        <v>40</v>
      </c>
      <c r="N121" s="28"/>
      <c r="O121" s="28">
        <f>L121*N121</f>
        <v>0</v>
      </c>
      <c r="P121" s="42">
        <v>4601729140648</v>
      </c>
      <c r="Q121" s="42"/>
    </row>
    <row r="122" spans="1:17" ht="15" customHeight="1">
      <c r="A122" s="22" t="s">
        <v>189</v>
      </c>
      <c r="B122" s="23" t="s">
        <v>190</v>
      </c>
      <c r="C122" s="24"/>
      <c r="D122" s="41" t="s">
        <v>186</v>
      </c>
      <c r="E122" s="41"/>
      <c r="F122" s="41"/>
      <c r="G122" s="41"/>
      <c r="H122" s="25" t="s">
        <v>109</v>
      </c>
      <c r="I122" s="26">
        <v>2026</v>
      </c>
      <c r="J122" s="25" t="s">
        <v>145</v>
      </c>
      <c r="K122" s="25" t="s">
        <v>143</v>
      </c>
      <c r="L122" s="26">
        <v>212</v>
      </c>
      <c r="M122" s="28"/>
      <c r="N122" s="28"/>
      <c r="O122" s="28">
        <f>L122*N122</f>
        <v>0</v>
      </c>
      <c r="P122" s="42">
        <v>4601729184109</v>
      </c>
      <c r="Q122" s="42"/>
    </row>
    <row r="123" spans="1:17" ht="15" customHeight="1">
      <c r="A123" s="22" t="s">
        <v>191</v>
      </c>
      <c r="B123" s="23" t="s">
        <v>192</v>
      </c>
      <c r="C123" s="44" t="str">
        <f>HYPERLINK("https://ailita.ru/catalog/semena_gazonnykh_trav/154392/","фото")</f>
        <v>фото</v>
      </c>
      <c r="D123" s="41" t="s">
        <v>193</v>
      </c>
      <c r="E123" s="41"/>
      <c r="F123" s="41"/>
      <c r="G123" s="41"/>
      <c r="H123" s="25"/>
      <c r="I123" s="26">
        <v>2025</v>
      </c>
      <c r="J123" s="25" t="s">
        <v>72</v>
      </c>
      <c r="K123" s="25" t="s">
        <v>83</v>
      </c>
      <c r="L123" s="27">
        <v>4223</v>
      </c>
      <c r="M123" s="26">
        <v>4</v>
      </c>
      <c r="N123" s="28"/>
      <c r="O123" s="28">
        <f>L123*N123</f>
        <v>0</v>
      </c>
      <c r="P123" s="42">
        <v>4601729144424</v>
      </c>
      <c r="Q123" s="42"/>
    </row>
    <row r="124" spans="1:17" ht="15" customHeight="1">
      <c r="A124" s="22" t="s">
        <v>194</v>
      </c>
      <c r="B124" s="23" t="s">
        <v>195</v>
      </c>
      <c r="C124" s="44" t="str">
        <f>HYPERLINK("https://ailita.ru/catalog/semena_gazonnykh_trav/188801/","фото")</f>
        <v>фото</v>
      </c>
      <c r="D124" s="41" t="s">
        <v>193</v>
      </c>
      <c r="E124" s="41"/>
      <c r="F124" s="41"/>
      <c r="G124" s="41"/>
      <c r="H124" s="25" t="s">
        <v>175</v>
      </c>
      <c r="I124" s="26">
        <v>2025</v>
      </c>
      <c r="J124" s="25" t="s">
        <v>176</v>
      </c>
      <c r="K124" s="25" t="s">
        <v>143</v>
      </c>
      <c r="L124" s="26">
        <v>449</v>
      </c>
      <c r="M124" s="26">
        <v>40</v>
      </c>
      <c r="N124" s="28"/>
      <c r="O124" s="28">
        <f>L124*N124</f>
        <v>0</v>
      </c>
      <c r="P124" s="42">
        <v>4601729140679</v>
      </c>
      <c r="Q124" s="42"/>
    </row>
    <row r="125" spans="1:17" ht="15" customHeight="1">
      <c r="A125" s="22" t="s">
        <v>196</v>
      </c>
      <c r="B125" s="23" t="s">
        <v>197</v>
      </c>
      <c r="C125" s="44" t="str">
        <f>HYPERLINK("https://ailita.ru/catalog/semena_gazonnykh_trav/203387/","фото")</f>
        <v>фото</v>
      </c>
      <c r="D125" s="41" t="s">
        <v>193</v>
      </c>
      <c r="E125" s="41"/>
      <c r="F125" s="41"/>
      <c r="G125" s="41"/>
      <c r="H125" s="25" t="s">
        <v>109</v>
      </c>
      <c r="I125" s="26">
        <v>2026</v>
      </c>
      <c r="J125" s="25" t="s">
        <v>145</v>
      </c>
      <c r="K125" s="25" t="s">
        <v>143</v>
      </c>
      <c r="L125" s="26">
        <v>212</v>
      </c>
      <c r="M125" s="28"/>
      <c r="N125" s="28"/>
      <c r="O125" s="28">
        <f>L125*N125</f>
        <v>0</v>
      </c>
      <c r="P125" s="42">
        <v>4601729184116</v>
      </c>
      <c r="Q125" s="42"/>
    </row>
    <row r="126" spans="1:17" ht="15" customHeight="1">
      <c r="A126" s="22" t="s">
        <v>198</v>
      </c>
      <c r="B126" s="23" t="s">
        <v>199</v>
      </c>
      <c r="C126" s="44" t="str">
        <f>HYPERLINK("https://ailita.ru/catalog/semena_gazonnykh_trav/161010/","фото")</f>
        <v>фото</v>
      </c>
      <c r="D126" s="41" t="s">
        <v>200</v>
      </c>
      <c r="E126" s="41"/>
      <c r="F126" s="41"/>
      <c r="G126" s="41"/>
      <c r="H126" s="25" t="s">
        <v>135</v>
      </c>
      <c r="I126" s="26">
        <v>2027</v>
      </c>
      <c r="J126" s="25" t="s">
        <v>147</v>
      </c>
      <c r="K126" s="25" t="s">
        <v>143</v>
      </c>
      <c r="L126" s="26">
        <v>512</v>
      </c>
      <c r="M126" s="26">
        <v>50</v>
      </c>
      <c r="N126" s="28"/>
      <c r="O126" s="28">
        <f>L126*N126</f>
        <v>0</v>
      </c>
      <c r="P126" s="42">
        <v>4601729151460</v>
      </c>
      <c r="Q126" s="42"/>
    </row>
    <row r="127" spans="1:17" ht="15" customHeight="1">
      <c r="A127" s="22" t="s">
        <v>201</v>
      </c>
      <c r="B127" s="23" t="s">
        <v>202</v>
      </c>
      <c r="C127" s="44" t="str">
        <f>HYPERLINK("https://ailita.ru/catalog/semena_gazonnykh_trav/174559/","фото")</f>
        <v>фото</v>
      </c>
      <c r="D127" s="41" t="s">
        <v>200</v>
      </c>
      <c r="E127" s="41"/>
      <c r="F127" s="41"/>
      <c r="G127" s="41"/>
      <c r="H127" s="25" t="s">
        <v>135</v>
      </c>
      <c r="I127" s="26">
        <v>2027</v>
      </c>
      <c r="J127" s="25" t="s">
        <v>142</v>
      </c>
      <c r="K127" s="25" t="s">
        <v>143</v>
      </c>
      <c r="L127" s="26">
        <v>992</v>
      </c>
      <c r="M127" s="26">
        <v>25</v>
      </c>
      <c r="N127" s="28"/>
      <c r="O127" s="28">
        <f>L127*N127</f>
        <v>0</v>
      </c>
      <c r="P127" s="42">
        <v>4601729157813</v>
      </c>
      <c r="Q127" s="42"/>
    </row>
    <row r="128" spans="1:17" ht="15" customHeight="1">
      <c r="A128" s="22" t="s">
        <v>203</v>
      </c>
      <c r="B128" s="23" t="s">
        <v>204</v>
      </c>
      <c r="C128" s="44" t="str">
        <f>HYPERLINK("https://ailita.ru/catalog/semena_gazonnykh_trav/198822/","фото")</f>
        <v>фото</v>
      </c>
      <c r="D128" s="41" t="s">
        <v>205</v>
      </c>
      <c r="E128" s="41"/>
      <c r="F128" s="41"/>
      <c r="G128" s="41"/>
      <c r="H128" s="25" t="s">
        <v>82</v>
      </c>
      <c r="I128" s="26">
        <v>2027</v>
      </c>
      <c r="J128" s="25" t="s">
        <v>147</v>
      </c>
      <c r="K128" s="25" t="s">
        <v>143</v>
      </c>
      <c r="L128" s="26">
        <v>512</v>
      </c>
      <c r="M128" s="26">
        <v>50</v>
      </c>
      <c r="N128" s="28"/>
      <c r="O128" s="28">
        <f>L128*N128</f>
        <v>0</v>
      </c>
      <c r="P128" s="42">
        <v>4601729179358</v>
      </c>
      <c r="Q128" s="42"/>
    </row>
    <row r="129" spans="1:17" ht="15" customHeight="1">
      <c r="A129" s="22" t="s">
        <v>206</v>
      </c>
      <c r="B129" s="23" t="s">
        <v>207</v>
      </c>
      <c r="C129" s="44" t="str">
        <f>HYPERLINK("https://ailita.ru/catalog/semena_gazonnykh_trav/198823/","фото")</f>
        <v>фото</v>
      </c>
      <c r="D129" s="41" t="s">
        <v>205</v>
      </c>
      <c r="E129" s="41"/>
      <c r="F129" s="41"/>
      <c r="G129" s="41"/>
      <c r="H129" s="25" t="s">
        <v>104</v>
      </c>
      <c r="I129" s="26">
        <v>2027</v>
      </c>
      <c r="J129" s="25" t="s">
        <v>142</v>
      </c>
      <c r="K129" s="25" t="s">
        <v>143</v>
      </c>
      <c r="L129" s="26">
        <v>992</v>
      </c>
      <c r="M129" s="26">
        <v>25</v>
      </c>
      <c r="N129" s="28"/>
      <c r="O129" s="28">
        <f>L129*N129</f>
        <v>0</v>
      </c>
      <c r="P129" s="42">
        <v>4601729179853</v>
      </c>
      <c r="Q129" s="42"/>
    </row>
    <row r="130" spans="1:17" ht="15" customHeight="1">
      <c r="A130" s="22" t="s">
        <v>208</v>
      </c>
      <c r="B130" s="23" t="s">
        <v>209</v>
      </c>
      <c r="C130" s="44" t="str">
        <f>HYPERLINK("https://ailita.ru/catalog/semena_gazonnykh_trav/154218/","фото")</f>
        <v>фото</v>
      </c>
      <c r="D130" s="41" t="s">
        <v>210</v>
      </c>
      <c r="E130" s="41"/>
      <c r="F130" s="41"/>
      <c r="G130" s="41"/>
      <c r="H130" s="25" t="s">
        <v>104</v>
      </c>
      <c r="I130" s="26">
        <v>2027</v>
      </c>
      <c r="J130" s="25" t="s">
        <v>147</v>
      </c>
      <c r="K130" s="25" t="s">
        <v>143</v>
      </c>
      <c r="L130" s="26">
        <v>512</v>
      </c>
      <c r="M130" s="26">
        <v>50</v>
      </c>
      <c r="N130" s="28"/>
      <c r="O130" s="28">
        <f>L130*N130</f>
        <v>0</v>
      </c>
      <c r="P130" s="42">
        <v>4601729096280</v>
      </c>
      <c r="Q130" s="42"/>
    </row>
    <row r="131" spans="1:17" ht="15" customHeight="1">
      <c r="A131" s="22" t="s">
        <v>211</v>
      </c>
      <c r="B131" s="23" t="s">
        <v>212</v>
      </c>
      <c r="C131" s="44" t="str">
        <f>HYPERLINK("https://ailita.ru/catalog/semena_gazonnykh_trav/188791/","фото")</f>
        <v>фото</v>
      </c>
      <c r="D131" s="41" t="s">
        <v>213</v>
      </c>
      <c r="E131" s="41"/>
      <c r="F131" s="41"/>
      <c r="G131" s="41"/>
      <c r="H131" s="25" t="s">
        <v>214</v>
      </c>
      <c r="I131" s="26">
        <v>2027</v>
      </c>
      <c r="J131" s="25" t="s">
        <v>147</v>
      </c>
      <c r="K131" s="25" t="s">
        <v>143</v>
      </c>
      <c r="L131" s="26">
        <v>320</v>
      </c>
      <c r="M131" s="26">
        <v>50</v>
      </c>
      <c r="N131" s="28"/>
      <c r="O131" s="28">
        <f>L131*N131</f>
        <v>0</v>
      </c>
      <c r="P131" s="42">
        <v>4601729096297</v>
      </c>
      <c r="Q131" s="42"/>
    </row>
    <row r="132" spans="1:17" ht="15" customHeight="1">
      <c r="A132" s="22" t="s">
        <v>215</v>
      </c>
      <c r="B132" s="23" t="s">
        <v>216</v>
      </c>
      <c r="C132" s="44" t="str">
        <f>HYPERLINK("https://ailita.ru/catalog/semena_gazonnykh_trav/154223/","фото")</f>
        <v>фото</v>
      </c>
      <c r="D132" s="41" t="s">
        <v>217</v>
      </c>
      <c r="E132" s="41"/>
      <c r="F132" s="41"/>
      <c r="G132" s="41"/>
      <c r="H132" s="25" t="s">
        <v>104</v>
      </c>
      <c r="I132" s="26">
        <v>2027</v>
      </c>
      <c r="J132" s="25" t="s">
        <v>147</v>
      </c>
      <c r="K132" s="25" t="s">
        <v>143</v>
      </c>
      <c r="L132" s="26">
        <v>311</v>
      </c>
      <c r="M132" s="26">
        <v>50</v>
      </c>
      <c r="N132" s="28"/>
      <c r="O132" s="28">
        <f>L132*N132</f>
        <v>0</v>
      </c>
      <c r="P132" s="42">
        <v>4601729141416</v>
      </c>
      <c r="Q132" s="42"/>
    </row>
    <row r="133" spans="1:17" ht="15" customHeight="1">
      <c r="A133" s="22" t="s">
        <v>218</v>
      </c>
      <c r="B133" s="23" t="s">
        <v>219</v>
      </c>
      <c r="C133" s="44" t="str">
        <f>HYPERLINK("https://ailita.ru/catalog/semena_gazonnykh_trav/188977/","фото")</f>
        <v>фото</v>
      </c>
      <c r="D133" s="41" t="s">
        <v>220</v>
      </c>
      <c r="E133" s="41"/>
      <c r="F133" s="41"/>
      <c r="G133" s="41"/>
      <c r="H133" s="25" t="s">
        <v>221</v>
      </c>
      <c r="I133" s="26">
        <v>2027</v>
      </c>
      <c r="J133" s="25" t="s">
        <v>147</v>
      </c>
      <c r="K133" s="25" t="s">
        <v>143</v>
      </c>
      <c r="L133" s="26">
        <v>344</v>
      </c>
      <c r="M133" s="26">
        <v>50</v>
      </c>
      <c r="N133" s="28"/>
      <c r="O133" s="28">
        <f>L133*N133</f>
        <v>0</v>
      </c>
      <c r="P133" s="42">
        <v>4601729175411</v>
      </c>
      <c r="Q133" s="42"/>
    </row>
    <row r="134" spans="1:17" ht="15" customHeight="1">
      <c r="A134" s="29"/>
      <c r="B134" s="30"/>
      <c r="C134" s="30"/>
      <c r="D134" s="30"/>
      <c r="E134" s="30"/>
      <c r="F134" s="30"/>
      <c r="G134" s="30"/>
      <c r="H134" s="30"/>
      <c r="I134" s="30"/>
      <c r="J134" s="31"/>
      <c r="K134" s="30"/>
      <c r="L134" s="30"/>
      <c r="M134" s="30"/>
      <c r="N134" s="30" t="s">
        <v>263</v>
      </c>
      <c r="O134" s="30">
        <f>SUM(O96:O133)</f>
        <v>0</v>
      </c>
      <c r="P134" s="30"/>
      <c r="Q134" s="30"/>
    </row>
    <row r="136" ht="15" customHeight="1">
      <c r="A136" s="19" t="s">
        <v>222</v>
      </c>
    </row>
    <row r="137" ht="15" customHeight="1"/>
    <row r="138" spans="1:17" ht="40.5" customHeight="1">
      <c r="A138" s="20" t="s">
        <v>55</v>
      </c>
      <c r="B138" s="20" t="s">
        <v>56</v>
      </c>
      <c r="C138" s="20" t="s">
        <v>57</v>
      </c>
      <c r="D138" s="37" t="s">
        <v>58</v>
      </c>
      <c r="E138" s="37"/>
      <c r="F138" s="37"/>
      <c r="G138" s="37"/>
      <c r="H138" s="20" t="s">
        <v>59</v>
      </c>
      <c r="I138" s="20" t="s">
        <v>138</v>
      </c>
      <c r="J138" s="20" t="s">
        <v>61</v>
      </c>
      <c r="K138" s="20" t="s">
        <v>62</v>
      </c>
      <c r="L138" s="20" t="s">
        <v>63</v>
      </c>
      <c r="M138" s="20" t="s">
        <v>64</v>
      </c>
      <c r="N138" s="20" t="s">
        <v>65</v>
      </c>
      <c r="O138" s="20" t="s">
        <v>66</v>
      </c>
      <c r="P138" s="38" t="s">
        <v>67</v>
      </c>
      <c r="Q138" s="38"/>
    </row>
    <row r="139" spans="1:17" ht="11.25" customHeight="1">
      <c r="A139" s="21" t="s">
        <v>68</v>
      </c>
      <c r="B139" s="21" t="s">
        <v>69</v>
      </c>
      <c r="C139" s="21" t="s">
        <v>70</v>
      </c>
      <c r="D139" s="39" t="s">
        <v>71</v>
      </c>
      <c r="E139" s="39"/>
      <c r="F139" s="39"/>
      <c r="G139" s="39"/>
      <c r="H139" s="21" t="s">
        <v>72</v>
      </c>
      <c r="I139" s="21" t="s">
        <v>73</v>
      </c>
      <c r="J139" s="21" t="s">
        <v>74</v>
      </c>
      <c r="K139" s="21"/>
      <c r="L139" s="21" t="s">
        <v>75</v>
      </c>
      <c r="M139" s="21" t="s">
        <v>76</v>
      </c>
      <c r="N139" s="21" t="s">
        <v>77</v>
      </c>
      <c r="O139" s="21" t="s">
        <v>78</v>
      </c>
      <c r="P139" s="40" t="s">
        <v>79</v>
      </c>
      <c r="Q139" s="40"/>
    </row>
    <row r="140" spans="1:17" ht="15" customHeight="1">
      <c r="A140" s="22" t="s">
        <v>68</v>
      </c>
      <c r="B140" s="23" t="s">
        <v>223</v>
      </c>
      <c r="C140" s="44" t="str">
        <f>HYPERLINK("https://ailita.ru/catalog/semena_gazonnykh_trav/154191/","фото")</f>
        <v>фото</v>
      </c>
      <c r="D140" s="41" t="s">
        <v>224</v>
      </c>
      <c r="E140" s="41"/>
      <c r="F140" s="41"/>
      <c r="G140" s="41"/>
      <c r="H140" s="25" t="s">
        <v>131</v>
      </c>
      <c r="I140" s="26">
        <v>2027</v>
      </c>
      <c r="J140" s="25" t="s">
        <v>147</v>
      </c>
      <c r="K140" s="25" t="s">
        <v>143</v>
      </c>
      <c r="L140" s="26">
        <v>69</v>
      </c>
      <c r="M140" s="26">
        <v>50</v>
      </c>
      <c r="N140" s="28"/>
      <c r="O140" s="28">
        <f>L140*N140</f>
        <v>0</v>
      </c>
      <c r="P140" s="42">
        <v>4601729132858</v>
      </c>
      <c r="Q140" s="42"/>
    </row>
    <row r="141" spans="1:17" ht="15" customHeight="1">
      <c r="A141" s="22" t="s">
        <v>69</v>
      </c>
      <c r="B141" s="23" t="s">
        <v>225</v>
      </c>
      <c r="C141" s="44" t="str">
        <f>HYPERLINK("https://ailita.ru/catalog/semena_gazonnykh_trav/173765/","фото")</f>
        <v>фото</v>
      </c>
      <c r="D141" s="41" t="s">
        <v>226</v>
      </c>
      <c r="E141" s="41"/>
      <c r="F141" s="41"/>
      <c r="G141" s="41"/>
      <c r="H141" s="25" t="s">
        <v>82</v>
      </c>
      <c r="I141" s="26">
        <v>2027</v>
      </c>
      <c r="J141" s="25" t="s">
        <v>147</v>
      </c>
      <c r="K141" s="25" t="s">
        <v>143</v>
      </c>
      <c r="L141" s="26">
        <v>57</v>
      </c>
      <c r="M141" s="26">
        <v>50</v>
      </c>
      <c r="N141" s="28"/>
      <c r="O141" s="28">
        <f>L141*N141</f>
        <v>0</v>
      </c>
      <c r="P141" s="42">
        <v>4601729157790</v>
      </c>
      <c r="Q141" s="42"/>
    </row>
    <row r="142" spans="1:17" ht="15" customHeight="1">
      <c r="A142" s="22" t="s">
        <v>70</v>
      </c>
      <c r="B142" s="23" t="s">
        <v>227</v>
      </c>
      <c r="C142" s="44" t="str">
        <f>HYPERLINK("https://ailita.ru/catalog/semena_gazonnykh_trav/154364/","фото")</f>
        <v>фото</v>
      </c>
      <c r="D142" s="41" t="s">
        <v>228</v>
      </c>
      <c r="E142" s="41"/>
      <c r="F142" s="41"/>
      <c r="G142" s="41"/>
      <c r="H142" s="25"/>
      <c r="I142" s="26">
        <v>2025</v>
      </c>
      <c r="J142" s="25" t="s">
        <v>136</v>
      </c>
      <c r="K142" s="25" t="s">
        <v>83</v>
      </c>
      <c r="L142" s="26">
        <v>319</v>
      </c>
      <c r="M142" s="26">
        <v>8</v>
      </c>
      <c r="N142" s="28"/>
      <c r="O142" s="28">
        <f>L142*N142</f>
        <v>0</v>
      </c>
      <c r="P142" s="42">
        <v>4601729147937</v>
      </c>
      <c r="Q142" s="42"/>
    </row>
    <row r="143" spans="1:17" ht="15" customHeight="1">
      <c r="A143" s="22" t="s">
        <v>71</v>
      </c>
      <c r="B143" s="23" t="s">
        <v>229</v>
      </c>
      <c r="C143" s="44" t="str">
        <f>HYPERLINK("https://ailita.ru/catalog/semena_gazonnykh_trav/154209/","фото")</f>
        <v>фото</v>
      </c>
      <c r="D143" s="41" t="s">
        <v>228</v>
      </c>
      <c r="E143" s="41"/>
      <c r="F143" s="41"/>
      <c r="G143" s="41"/>
      <c r="H143" s="25" t="s">
        <v>82</v>
      </c>
      <c r="I143" s="26">
        <v>2025</v>
      </c>
      <c r="J143" s="25" t="s">
        <v>147</v>
      </c>
      <c r="K143" s="25" t="s">
        <v>143</v>
      </c>
      <c r="L143" s="26">
        <v>72</v>
      </c>
      <c r="M143" s="26">
        <v>50</v>
      </c>
      <c r="N143" s="28"/>
      <c r="O143" s="28">
        <f>L143*N143</f>
        <v>0</v>
      </c>
      <c r="P143" s="42">
        <v>4601729126628</v>
      </c>
      <c r="Q143" s="42"/>
    </row>
    <row r="144" spans="1:17" ht="15" customHeight="1">
      <c r="A144" s="22" t="s">
        <v>72</v>
      </c>
      <c r="B144" s="23" t="s">
        <v>230</v>
      </c>
      <c r="C144" s="44" t="str">
        <f>HYPERLINK("https://ailita.ru/catalog/semena_gazonnykh_trav/203028/","фото")</f>
        <v>фото</v>
      </c>
      <c r="D144" s="41" t="s">
        <v>228</v>
      </c>
      <c r="E144" s="41"/>
      <c r="F144" s="41"/>
      <c r="G144" s="41"/>
      <c r="H144" s="25"/>
      <c r="I144" s="26">
        <v>2027</v>
      </c>
      <c r="J144" s="25" t="s">
        <v>68</v>
      </c>
      <c r="K144" s="25" t="s">
        <v>83</v>
      </c>
      <c r="L144" s="26">
        <v>115</v>
      </c>
      <c r="M144" s="26">
        <v>20</v>
      </c>
      <c r="N144" s="28"/>
      <c r="O144" s="28">
        <f>L144*N144</f>
        <v>0</v>
      </c>
      <c r="P144" s="42">
        <v>4601729182303</v>
      </c>
      <c r="Q144" s="42"/>
    </row>
    <row r="145" spans="1:17" ht="15" customHeight="1">
      <c r="A145" s="22" t="s">
        <v>73</v>
      </c>
      <c r="B145" s="23" t="s">
        <v>231</v>
      </c>
      <c r="C145" s="44" t="str">
        <f>HYPERLINK("https://ailita.ru/catalog/semena_gazonnykh_trav/154210/","фото")</f>
        <v>фото</v>
      </c>
      <c r="D145" s="41" t="s">
        <v>228</v>
      </c>
      <c r="E145" s="41"/>
      <c r="F145" s="41"/>
      <c r="G145" s="41"/>
      <c r="H145" s="25" t="s">
        <v>221</v>
      </c>
      <c r="I145" s="26">
        <v>2027</v>
      </c>
      <c r="J145" s="25" t="s">
        <v>142</v>
      </c>
      <c r="K145" s="25" t="s">
        <v>143</v>
      </c>
      <c r="L145" s="26">
        <v>112</v>
      </c>
      <c r="M145" s="26">
        <v>25</v>
      </c>
      <c r="N145" s="28"/>
      <c r="O145" s="28">
        <f>L145*N145</f>
        <v>0</v>
      </c>
      <c r="P145" s="42">
        <v>4601729126635</v>
      </c>
      <c r="Q145" s="42"/>
    </row>
    <row r="146" spans="1:17" ht="15" customHeight="1">
      <c r="A146" s="22" t="s">
        <v>74</v>
      </c>
      <c r="B146" s="23" t="s">
        <v>232</v>
      </c>
      <c r="C146" s="44" t="str">
        <f>HYPERLINK("https://ailita.ru/catalog/semena_gazonnykh_trav/181945/","фото")</f>
        <v>фото</v>
      </c>
      <c r="D146" s="41" t="s">
        <v>233</v>
      </c>
      <c r="E146" s="41"/>
      <c r="F146" s="41"/>
      <c r="G146" s="41"/>
      <c r="H146" s="25" t="s">
        <v>221</v>
      </c>
      <c r="I146" s="26">
        <v>2026</v>
      </c>
      <c r="J146" s="25" t="s">
        <v>234</v>
      </c>
      <c r="K146" s="25" t="s">
        <v>143</v>
      </c>
      <c r="L146" s="26">
        <v>140</v>
      </c>
      <c r="M146" s="26">
        <v>25</v>
      </c>
      <c r="N146" s="28"/>
      <c r="O146" s="28">
        <f>L146*N146</f>
        <v>0</v>
      </c>
      <c r="P146" s="42">
        <v>4601729167683</v>
      </c>
      <c r="Q146" s="42"/>
    </row>
    <row r="147" spans="1:17" ht="15" customHeight="1">
      <c r="A147" s="22" t="s">
        <v>75</v>
      </c>
      <c r="B147" s="23" t="s">
        <v>235</v>
      </c>
      <c r="C147" s="44" t="str">
        <f>HYPERLINK("https://ailita.ru/catalog/semena_gazonnykh_trav/156568/","фото")</f>
        <v>фото</v>
      </c>
      <c r="D147" s="41" t="s">
        <v>236</v>
      </c>
      <c r="E147" s="41"/>
      <c r="F147" s="41"/>
      <c r="G147" s="41"/>
      <c r="H147" s="25"/>
      <c r="I147" s="26">
        <v>2024</v>
      </c>
      <c r="J147" s="25" t="s">
        <v>145</v>
      </c>
      <c r="K147" s="25" t="s">
        <v>143</v>
      </c>
      <c r="L147" s="26">
        <v>88</v>
      </c>
      <c r="M147" s="28"/>
      <c r="N147" s="28"/>
      <c r="O147" s="28">
        <f>L147*N147</f>
        <v>0</v>
      </c>
      <c r="P147" s="42">
        <v>4601729146305</v>
      </c>
      <c r="Q147" s="42"/>
    </row>
    <row r="148" spans="1:17" ht="15" customHeight="1">
      <c r="A148" s="22" t="s">
        <v>76</v>
      </c>
      <c r="B148" s="23" t="s">
        <v>237</v>
      </c>
      <c r="C148" s="44" t="str">
        <f>HYPERLINK("https://ailita.ru/catalog/semena_gazonnykh_trav/154211/","фото")</f>
        <v>фото</v>
      </c>
      <c r="D148" s="41" t="s">
        <v>236</v>
      </c>
      <c r="E148" s="41"/>
      <c r="F148" s="41"/>
      <c r="G148" s="41"/>
      <c r="H148" s="25" t="s">
        <v>238</v>
      </c>
      <c r="I148" s="26">
        <v>2027</v>
      </c>
      <c r="J148" s="25" t="s">
        <v>147</v>
      </c>
      <c r="K148" s="25" t="s">
        <v>143</v>
      </c>
      <c r="L148" s="26">
        <v>158</v>
      </c>
      <c r="M148" s="26">
        <v>50</v>
      </c>
      <c r="N148" s="28"/>
      <c r="O148" s="28">
        <f>L148*N148</f>
        <v>0</v>
      </c>
      <c r="P148" s="42">
        <v>4601729132865</v>
      </c>
      <c r="Q148" s="42"/>
    </row>
    <row r="149" spans="1:17" ht="15" customHeight="1">
      <c r="A149" s="22" t="s">
        <v>77</v>
      </c>
      <c r="B149" s="23" t="s">
        <v>239</v>
      </c>
      <c r="C149" s="44" t="str">
        <f>HYPERLINK("https://ailita.ru/catalog/semena_gazonnykh_trav/154363/","фото")</f>
        <v>фото</v>
      </c>
      <c r="D149" s="41" t="s">
        <v>240</v>
      </c>
      <c r="E149" s="41"/>
      <c r="F149" s="41"/>
      <c r="G149" s="41"/>
      <c r="H149" s="25" t="s">
        <v>82</v>
      </c>
      <c r="I149" s="26">
        <v>2025</v>
      </c>
      <c r="J149" s="25" t="s">
        <v>145</v>
      </c>
      <c r="K149" s="25" t="s">
        <v>143</v>
      </c>
      <c r="L149" s="26">
        <v>464</v>
      </c>
      <c r="M149" s="28"/>
      <c r="N149" s="28"/>
      <c r="O149" s="28">
        <f>L149*N149</f>
        <v>0</v>
      </c>
      <c r="P149" s="42">
        <v>4601729141409</v>
      </c>
      <c r="Q149" s="42"/>
    </row>
    <row r="150" spans="1:17" ht="15" customHeight="1">
      <c r="A150" s="22" t="s">
        <v>78</v>
      </c>
      <c r="B150" s="23" t="s">
        <v>241</v>
      </c>
      <c r="C150" s="44" t="str">
        <f>HYPERLINK("https://ailita.ru/catalog/semena_gazonnykh_trav/181004/","фото")</f>
        <v>фото</v>
      </c>
      <c r="D150" s="41" t="s">
        <v>240</v>
      </c>
      <c r="E150" s="41"/>
      <c r="F150" s="41"/>
      <c r="G150" s="41"/>
      <c r="H150" s="25" t="s">
        <v>101</v>
      </c>
      <c r="I150" s="26">
        <v>2027</v>
      </c>
      <c r="J150" s="25" t="s">
        <v>147</v>
      </c>
      <c r="K150" s="25" t="s">
        <v>143</v>
      </c>
      <c r="L150" s="26">
        <v>896</v>
      </c>
      <c r="M150" s="26">
        <v>50</v>
      </c>
      <c r="N150" s="28"/>
      <c r="O150" s="28">
        <f>L150*N150</f>
        <v>0</v>
      </c>
      <c r="P150" s="42">
        <v>4601729105777</v>
      </c>
      <c r="Q150" s="42"/>
    </row>
    <row r="151" spans="1:17" ht="15" customHeight="1">
      <c r="A151" s="22" t="s">
        <v>79</v>
      </c>
      <c r="B151" s="23" t="s">
        <v>242</v>
      </c>
      <c r="C151" s="44" t="str">
        <f>HYPERLINK("https://ailita.ru/catalog/semena_gazonnykh_trav/188978/","фото")</f>
        <v>фото</v>
      </c>
      <c r="D151" s="41" t="s">
        <v>243</v>
      </c>
      <c r="E151" s="41"/>
      <c r="F151" s="41"/>
      <c r="G151" s="41"/>
      <c r="H151" s="25" t="s">
        <v>104</v>
      </c>
      <c r="I151" s="26">
        <v>2025</v>
      </c>
      <c r="J151" s="25" t="s">
        <v>147</v>
      </c>
      <c r="K151" s="25" t="s">
        <v>143</v>
      </c>
      <c r="L151" s="26">
        <v>896</v>
      </c>
      <c r="M151" s="26">
        <v>50</v>
      </c>
      <c r="N151" s="28"/>
      <c r="O151" s="28">
        <f>L151*N151</f>
        <v>0</v>
      </c>
      <c r="P151" s="42">
        <v>4601729175428</v>
      </c>
      <c r="Q151" s="42"/>
    </row>
    <row r="152" spans="1:17" ht="15" customHeight="1">
      <c r="A152" s="22" t="s">
        <v>112</v>
      </c>
      <c r="B152" s="23" t="s">
        <v>244</v>
      </c>
      <c r="C152" s="44" t="str">
        <f>HYPERLINK("https://ailita.ru/catalog/semena_gazonnykh_trav/173694/","фото")</f>
        <v>фото</v>
      </c>
      <c r="D152" s="41" t="s">
        <v>245</v>
      </c>
      <c r="E152" s="41"/>
      <c r="F152" s="41"/>
      <c r="G152" s="41"/>
      <c r="H152" s="25" t="s">
        <v>82</v>
      </c>
      <c r="I152" s="26">
        <v>2025</v>
      </c>
      <c r="J152" s="25" t="s">
        <v>147</v>
      </c>
      <c r="K152" s="25" t="s">
        <v>143</v>
      </c>
      <c r="L152" s="26">
        <v>70</v>
      </c>
      <c r="M152" s="26">
        <v>50</v>
      </c>
      <c r="N152" s="28"/>
      <c r="O152" s="28">
        <f>L152*N152</f>
        <v>0</v>
      </c>
      <c r="P152" s="42">
        <v>4601729157387</v>
      </c>
      <c r="Q152" s="42"/>
    </row>
    <row r="153" spans="1:17" ht="15" customHeight="1">
      <c r="A153" s="22" t="s">
        <v>115</v>
      </c>
      <c r="B153" s="23" t="s">
        <v>246</v>
      </c>
      <c r="C153" s="44" t="str">
        <f>HYPERLINK("https://ailita.ru/catalog/semena_gazonnykh_trav/182817/","фото")</f>
        <v>фото</v>
      </c>
      <c r="D153" s="41" t="s">
        <v>247</v>
      </c>
      <c r="E153" s="41"/>
      <c r="F153" s="41"/>
      <c r="G153" s="41"/>
      <c r="H153" s="25" t="s">
        <v>109</v>
      </c>
      <c r="I153" s="26">
        <v>2025</v>
      </c>
      <c r="J153" s="25" t="s">
        <v>147</v>
      </c>
      <c r="K153" s="25" t="s">
        <v>143</v>
      </c>
      <c r="L153" s="26">
        <v>289</v>
      </c>
      <c r="M153" s="26">
        <v>50</v>
      </c>
      <c r="N153" s="28"/>
      <c r="O153" s="28">
        <f>L153*N153</f>
        <v>0</v>
      </c>
      <c r="P153" s="42">
        <v>4601729172298</v>
      </c>
      <c r="Q153" s="42"/>
    </row>
    <row r="154" spans="1:17" ht="15" customHeight="1">
      <c r="A154" s="22" t="s">
        <v>119</v>
      </c>
      <c r="B154" s="23" t="s">
        <v>248</v>
      </c>
      <c r="C154" s="44" t="str">
        <f>HYPERLINK("https://ailita.ru/catalog/semena_gazonnykh_trav/154219/","фото")</f>
        <v>фото</v>
      </c>
      <c r="D154" s="41" t="s">
        <v>249</v>
      </c>
      <c r="E154" s="41"/>
      <c r="F154" s="41"/>
      <c r="G154" s="41"/>
      <c r="H154" s="25" t="s">
        <v>104</v>
      </c>
      <c r="I154" s="26">
        <v>2027</v>
      </c>
      <c r="J154" s="25" t="s">
        <v>147</v>
      </c>
      <c r="K154" s="25" t="s">
        <v>143</v>
      </c>
      <c r="L154" s="26">
        <v>45</v>
      </c>
      <c r="M154" s="26">
        <v>50</v>
      </c>
      <c r="N154" s="28"/>
      <c r="O154" s="28">
        <f>L154*N154</f>
        <v>0</v>
      </c>
      <c r="P154" s="42">
        <v>4601729132872</v>
      </c>
      <c r="Q154" s="42"/>
    </row>
    <row r="155" spans="1:17" ht="15" customHeight="1">
      <c r="A155" s="22" t="s">
        <v>122</v>
      </c>
      <c r="B155" s="23" t="s">
        <v>250</v>
      </c>
      <c r="C155" s="44" t="str">
        <f>HYPERLINK("https://ailita.ru/catalog/semena_gazonnykh_trav/154224/","фото")</f>
        <v>фото</v>
      </c>
      <c r="D155" s="41" t="s">
        <v>251</v>
      </c>
      <c r="E155" s="41"/>
      <c r="F155" s="41"/>
      <c r="G155" s="41"/>
      <c r="H155" s="25" t="s">
        <v>82</v>
      </c>
      <c r="I155" s="26">
        <v>2025</v>
      </c>
      <c r="J155" s="25" t="s">
        <v>147</v>
      </c>
      <c r="K155" s="25" t="s">
        <v>143</v>
      </c>
      <c r="L155" s="26">
        <v>87</v>
      </c>
      <c r="M155" s="26">
        <v>50</v>
      </c>
      <c r="N155" s="28"/>
      <c r="O155" s="28">
        <f>L155*N155</f>
        <v>0</v>
      </c>
      <c r="P155" s="42">
        <v>4601729132889</v>
      </c>
      <c r="Q155" s="42"/>
    </row>
    <row r="156" spans="1:17" ht="15" customHeight="1">
      <c r="A156" s="22" t="s">
        <v>125</v>
      </c>
      <c r="B156" s="23" t="s">
        <v>252</v>
      </c>
      <c r="C156" s="44" t="str">
        <f>HYPERLINK("https://ailita.ru/catalog/semena_gazonnykh_trav/188792/","фото")</f>
        <v>фото</v>
      </c>
      <c r="D156" s="41" t="s">
        <v>253</v>
      </c>
      <c r="E156" s="41"/>
      <c r="F156" s="41"/>
      <c r="G156" s="41"/>
      <c r="H156" s="25" t="s">
        <v>131</v>
      </c>
      <c r="I156" s="26">
        <v>2027</v>
      </c>
      <c r="J156" s="25" t="s">
        <v>147</v>
      </c>
      <c r="K156" s="25" t="s">
        <v>143</v>
      </c>
      <c r="L156" s="26">
        <v>96</v>
      </c>
      <c r="M156" s="26">
        <v>50</v>
      </c>
      <c r="N156" s="28"/>
      <c r="O156" s="28">
        <f>L156*N156</f>
        <v>0</v>
      </c>
      <c r="P156" s="42">
        <v>4601729174483</v>
      </c>
      <c r="Q156" s="42"/>
    </row>
    <row r="157" spans="1:17" ht="15" customHeight="1">
      <c r="A157" s="22" t="s">
        <v>128</v>
      </c>
      <c r="B157" s="23" t="s">
        <v>254</v>
      </c>
      <c r="C157" s="44" t="str">
        <f>HYPERLINK("https://ailita.ru/catalog/semena_gazonnykh_trav/174295/","фото")</f>
        <v>фото</v>
      </c>
      <c r="D157" s="41" t="s">
        <v>255</v>
      </c>
      <c r="E157" s="41"/>
      <c r="F157" s="41"/>
      <c r="G157" s="41"/>
      <c r="H157" s="25" t="s">
        <v>89</v>
      </c>
      <c r="I157" s="26">
        <v>2025</v>
      </c>
      <c r="J157" s="25" t="s">
        <v>142</v>
      </c>
      <c r="K157" s="25" t="s">
        <v>143</v>
      </c>
      <c r="L157" s="26">
        <v>314</v>
      </c>
      <c r="M157" s="26">
        <v>25</v>
      </c>
      <c r="N157" s="28"/>
      <c r="O157" s="28">
        <f>L157*N157</f>
        <v>0</v>
      </c>
      <c r="P157" s="42">
        <v>4601729157370</v>
      </c>
      <c r="Q157" s="42"/>
    </row>
    <row r="158" spans="1:17" ht="15" customHeight="1">
      <c r="A158" s="22" t="s">
        <v>132</v>
      </c>
      <c r="B158" s="23" t="s">
        <v>256</v>
      </c>
      <c r="C158" s="44" t="str">
        <f>HYPERLINK("https://ailita.ru/catalog/semena_gazonnykh_trav/174293/","фото")</f>
        <v>фото</v>
      </c>
      <c r="D158" s="41" t="s">
        <v>255</v>
      </c>
      <c r="E158" s="41"/>
      <c r="F158" s="41"/>
      <c r="G158" s="41"/>
      <c r="H158" s="25" t="s">
        <v>221</v>
      </c>
      <c r="I158" s="26">
        <v>2025</v>
      </c>
      <c r="J158" s="25" t="s">
        <v>176</v>
      </c>
      <c r="K158" s="25" t="s">
        <v>143</v>
      </c>
      <c r="L158" s="26">
        <v>208</v>
      </c>
      <c r="M158" s="26">
        <v>40</v>
      </c>
      <c r="N158" s="28"/>
      <c r="O158" s="28">
        <f>L158*N158</f>
        <v>0</v>
      </c>
      <c r="P158" s="42">
        <v>4601729157363</v>
      </c>
      <c r="Q158" s="42"/>
    </row>
    <row r="159" spans="1:17" ht="15" customHeight="1">
      <c r="A159" s="22" t="s">
        <v>173</v>
      </c>
      <c r="B159" s="23" t="s">
        <v>257</v>
      </c>
      <c r="C159" s="44" t="str">
        <f>HYPERLINK("https://ailita.ru/catalog/semena_gazonnykh_trav/174294/","фото")</f>
        <v>фото</v>
      </c>
      <c r="D159" s="41" t="s">
        <v>255</v>
      </c>
      <c r="E159" s="41"/>
      <c r="F159" s="41"/>
      <c r="G159" s="41"/>
      <c r="H159" s="25" t="s">
        <v>89</v>
      </c>
      <c r="I159" s="26">
        <v>2027</v>
      </c>
      <c r="J159" s="25" t="s">
        <v>145</v>
      </c>
      <c r="K159" s="25" t="s">
        <v>143</v>
      </c>
      <c r="L159" s="26">
        <v>102</v>
      </c>
      <c r="M159" s="26">
        <v>100</v>
      </c>
      <c r="N159" s="28"/>
      <c r="O159" s="28">
        <f>L159*N159</f>
        <v>0</v>
      </c>
      <c r="P159" s="42">
        <v>4601729157356</v>
      </c>
      <c r="Q159" s="42"/>
    </row>
    <row r="160" spans="1:17" ht="15" customHeight="1">
      <c r="A160" s="22" t="s">
        <v>177</v>
      </c>
      <c r="B160" s="23" t="s">
        <v>258</v>
      </c>
      <c r="C160" s="44" t="str">
        <f>HYPERLINK("https://ailita.ru/catalog/semena_gazonnykh_trav/154243/","фото")</f>
        <v>фото</v>
      </c>
      <c r="D160" s="41" t="s">
        <v>259</v>
      </c>
      <c r="E160" s="41"/>
      <c r="F160" s="41"/>
      <c r="G160" s="41"/>
      <c r="H160" s="25" t="s">
        <v>82</v>
      </c>
      <c r="I160" s="26">
        <v>2025</v>
      </c>
      <c r="J160" s="25" t="s">
        <v>176</v>
      </c>
      <c r="K160" s="25" t="s">
        <v>143</v>
      </c>
      <c r="L160" s="26">
        <v>208</v>
      </c>
      <c r="M160" s="26">
        <v>40</v>
      </c>
      <c r="N160" s="28"/>
      <c r="O160" s="28">
        <f>L160*N160</f>
        <v>0</v>
      </c>
      <c r="P160" s="42">
        <v>4601729133909</v>
      </c>
      <c r="Q160" s="42"/>
    </row>
    <row r="161" spans="1:17" ht="15" customHeight="1">
      <c r="A161" s="22" t="s">
        <v>180</v>
      </c>
      <c r="B161" s="23" t="s">
        <v>260</v>
      </c>
      <c r="C161" s="44" t="str">
        <f>HYPERLINK("https://ailita.ru/catalog/semena_gazonnykh_trav/154244/","фото")</f>
        <v>фото</v>
      </c>
      <c r="D161" s="41" t="s">
        <v>259</v>
      </c>
      <c r="E161" s="41"/>
      <c r="F161" s="41"/>
      <c r="G161" s="41"/>
      <c r="H161" s="25" t="s">
        <v>82</v>
      </c>
      <c r="I161" s="26">
        <v>2025</v>
      </c>
      <c r="J161" s="25" t="s">
        <v>142</v>
      </c>
      <c r="K161" s="25" t="s">
        <v>143</v>
      </c>
      <c r="L161" s="26">
        <v>314</v>
      </c>
      <c r="M161" s="26">
        <v>25</v>
      </c>
      <c r="N161" s="28"/>
      <c r="O161" s="28">
        <f>L161*N161</f>
        <v>0</v>
      </c>
      <c r="P161" s="42">
        <v>4601729094781</v>
      </c>
      <c r="Q161" s="42"/>
    </row>
    <row r="162" spans="1:17" ht="15" customHeight="1">
      <c r="A162" s="22" t="s">
        <v>182</v>
      </c>
      <c r="B162" s="23" t="s">
        <v>261</v>
      </c>
      <c r="C162" s="44" t="str">
        <f>HYPERLINK("https://ailita.ru/catalog/semena_gazonnykh_trav/181739/","фото")</f>
        <v>фото</v>
      </c>
      <c r="D162" s="41" t="s">
        <v>262</v>
      </c>
      <c r="E162" s="41"/>
      <c r="F162" s="41"/>
      <c r="G162" s="41"/>
      <c r="H162" s="25" t="s">
        <v>89</v>
      </c>
      <c r="I162" s="26">
        <v>2025</v>
      </c>
      <c r="J162" s="25" t="s">
        <v>176</v>
      </c>
      <c r="K162" s="25" t="s">
        <v>143</v>
      </c>
      <c r="L162" s="26">
        <v>208</v>
      </c>
      <c r="M162" s="26">
        <v>40</v>
      </c>
      <c r="N162" s="28"/>
      <c r="O162" s="28">
        <f>L162*N162</f>
        <v>0</v>
      </c>
      <c r="P162" s="42">
        <v>4601729165863</v>
      </c>
      <c r="Q162" s="42"/>
    </row>
    <row r="163" spans="1:17" ht="15" customHeight="1">
      <c r="A163" s="29"/>
      <c r="B163" s="30"/>
      <c r="C163" s="30"/>
      <c r="D163" s="30"/>
      <c r="E163" s="30"/>
      <c r="F163" s="30"/>
      <c r="G163" s="30"/>
      <c r="H163" s="30"/>
      <c r="I163" s="30"/>
      <c r="J163" s="31"/>
      <c r="K163" s="30"/>
      <c r="L163" s="30"/>
      <c r="M163" s="30"/>
      <c r="N163" s="30" t="s">
        <v>263</v>
      </c>
      <c r="O163" s="30">
        <f>SUM(O139:O162)</f>
        <v>0</v>
      </c>
      <c r="P163" s="30"/>
      <c r="Q163" s="30"/>
    </row>
  </sheetData>
  <sheetProtection/>
  <mergeCells count="198">
    <mergeCell ref="D160:G160"/>
    <mergeCell ref="P160:Q160"/>
    <mergeCell ref="D161:G161"/>
    <mergeCell ref="P161:Q161"/>
    <mergeCell ref="D162:G162"/>
    <mergeCell ref="P162:Q162"/>
    <mergeCell ref="D157:G157"/>
    <mergeCell ref="P157:Q157"/>
    <mergeCell ref="D158:G158"/>
    <mergeCell ref="P158:Q158"/>
    <mergeCell ref="D159:G159"/>
    <mergeCell ref="P159:Q159"/>
    <mergeCell ref="D154:G154"/>
    <mergeCell ref="P154:Q154"/>
    <mergeCell ref="D155:G155"/>
    <mergeCell ref="P155:Q155"/>
    <mergeCell ref="D156:G156"/>
    <mergeCell ref="P156:Q156"/>
    <mergeCell ref="D151:G151"/>
    <mergeCell ref="P151:Q151"/>
    <mergeCell ref="D152:G152"/>
    <mergeCell ref="P152:Q152"/>
    <mergeCell ref="D153:G153"/>
    <mergeCell ref="P153:Q153"/>
    <mergeCell ref="D148:G148"/>
    <mergeCell ref="P148:Q148"/>
    <mergeCell ref="D149:G149"/>
    <mergeCell ref="P149:Q149"/>
    <mergeCell ref="D150:G150"/>
    <mergeCell ref="P150:Q150"/>
    <mergeCell ref="D145:G145"/>
    <mergeCell ref="P145:Q145"/>
    <mergeCell ref="D146:G146"/>
    <mergeCell ref="P146:Q146"/>
    <mergeCell ref="D147:G147"/>
    <mergeCell ref="P147:Q147"/>
    <mergeCell ref="D142:G142"/>
    <mergeCell ref="P142:Q142"/>
    <mergeCell ref="D143:G143"/>
    <mergeCell ref="P143:Q143"/>
    <mergeCell ref="D144:G144"/>
    <mergeCell ref="P144:Q144"/>
    <mergeCell ref="D139:G139"/>
    <mergeCell ref="P139:Q139"/>
    <mergeCell ref="D140:G140"/>
    <mergeCell ref="P140:Q140"/>
    <mergeCell ref="D141:G141"/>
    <mergeCell ref="P141:Q141"/>
    <mergeCell ref="D132:G132"/>
    <mergeCell ref="P132:Q132"/>
    <mergeCell ref="D133:G133"/>
    <mergeCell ref="P133:Q133"/>
    <mergeCell ref="D138:G138"/>
    <mergeCell ref="P138:Q138"/>
    <mergeCell ref="D129:G129"/>
    <mergeCell ref="P129:Q129"/>
    <mergeCell ref="D130:G130"/>
    <mergeCell ref="P130:Q130"/>
    <mergeCell ref="D131:G131"/>
    <mergeCell ref="P131:Q131"/>
    <mergeCell ref="D126:G126"/>
    <mergeCell ref="P126:Q126"/>
    <mergeCell ref="D127:G127"/>
    <mergeCell ref="P127:Q127"/>
    <mergeCell ref="D128:G128"/>
    <mergeCell ref="P128:Q128"/>
    <mergeCell ref="D123:G123"/>
    <mergeCell ref="P123:Q123"/>
    <mergeCell ref="D124:G124"/>
    <mergeCell ref="P124:Q124"/>
    <mergeCell ref="D125:G125"/>
    <mergeCell ref="P125:Q125"/>
    <mergeCell ref="D120:G120"/>
    <mergeCell ref="P120:Q120"/>
    <mergeCell ref="D121:G121"/>
    <mergeCell ref="P121:Q121"/>
    <mergeCell ref="D122:G122"/>
    <mergeCell ref="P122:Q122"/>
    <mergeCell ref="D117:G117"/>
    <mergeCell ref="P117:Q117"/>
    <mergeCell ref="D118:G118"/>
    <mergeCell ref="P118:Q118"/>
    <mergeCell ref="D119:G119"/>
    <mergeCell ref="P119:Q119"/>
    <mergeCell ref="D114:G114"/>
    <mergeCell ref="P114:Q114"/>
    <mergeCell ref="D115:G115"/>
    <mergeCell ref="P115:Q115"/>
    <mergeCell ref="D116:G116"/>
    <mergeCell ref="P116:Q116"/>
    <mergeCell ref="D111:G111"/>
    <mergeCell ref="P111:Q111"/>
    <mergeCell ref="D112:G112"/>
    <mergeCell ref="P112:Q112"/>
    <mergeCell ref="D113:G113"/>
    <mergeCell ref="P113:Q113"/>
    <mergeCell ref="D108:G108"/>
    <mergeCell ref="P108:Q108"/>
    <mergeCell ref="D109:G109"/>
    <mergeCell ref="P109:Q109"/>
    <mergeCell ref="D110:G110"/>
    <mergeCell ref="P110:Q110"/>
    <mergeCell ref="D105:G105"/>
    <mergeCell ref="P105:Q105"/>
    <mergeCell ref="D106:G106"/>
    <mergeCell ref="P106:Q106"/>
    <mergeCell ref="D107:G107"/>
    <mergeCell ref="P107:Q107"/>
    <mergeCell ref="D102:G102"/>
    <mergeCell ref="P102:Q102"/>
    <mergeCell ref="D103:G103"/>
    <mergeCell ref="P103:Q103"/>
    <mergeCell ref="D104:G104"/>
    <mergeCell ref="P104:Q104"/>
    <mergeCell ref="D99:G99"/>
    <mergeCell ref="P99:Q99"/>
    <mergeCell ref="D100:G100"/>
    <mergeCell ref="P100:Q100"/>
    <mergeCell ref="D101:G101"/>
    <mergeCell ref="P101:Q101"/>
    <mergeCell ref="D96:G96"/>
    <mergeCell ref="P96:Q96"/>
    <mergeCell ref="D97:G97"/>
    <mergeCell ref="P97:Q97"/>
    <mergeCell ref="D98:G98"/>
    <mergeCell ref="P98:Q98"/>
    <mergeCell ref="D89:G89"/>
    <mergeCell ref="P89:Q89"/>
    <mergeCell ref="D90:G90"/>
    <mergeCell ref="P90:Q90"/>
    <mergeCell ref="D95:G95"/>
    <mergeCell ref="P95:Q95"/>
    <mergeCell ref="D86:G86"/>
    <mergeCell ref="P86:Q86"/>
    <mergeCell ref="D87:G87"/>
    <mergeCell ref="P87:Q87"/>
    <mergeCell ref="D88:G88"/>
    <mergeCell ref="P88:Q88"/>
    <mergeCell ref="D83:G83"/>
    <mergeCell ref="P83:Q83"/>
    <mergeCell ref="D84:G84"/>
    <mergeCell ref="P84:Q84"/>
    <mergeCell ref="D85:G85"/>
    <mergeCell ref="P85:Q85"/>
    <mergeCell ref="D80:G80"/>
    <mergeCell ref="P80:Q80"/>
    <mergeCell ref="D81:G81"/>
    <mergeCell ref="P81:Q81"/>
    <mergeCell ref="D82:G82"/>
    <mergeCell ref="P82:Q82"/>
    <mergeCell ref="D77:G77"/>
    <mergeCell ref="P77:Q77"/>
    <mergeCell ref="D78:G78"/>
    <mergeCell ref="P78:Q78"/>
    <mergeCell ref="D79:G79"/>
    <mergeCell ref="P79:Q79"/>
    <mergeCell ref="D74:G74"/>
    <mergeCell ref="P74:Q74"/>
    <mergeCell ref="D75:G75"/>
    <mergeCell ref="P75:Q75"/>
    <mergeCell ref="D76:G76"/>
    <mergeCell ref="P76:Q76"/>
    <mergeCell ref="D71:G71"/>
    <mergeCell ref="P71:Q71"/>
    <mergeCell ref="D72:G72"/>
    <mergeCell ref="P72:Q72"/>
    <mergeCell ref="D73:G73"/>
    <mergeCell ref="P73:Q73"/>
    <mergeCell ref="H36:Q36"/>
    <mergeCell ref="H37:Q37"/>
    <mergeCell ref="H38:Q38"/>
    <mergeCell ref="H39:Q39"/>
    <mergeCell ref="D70:G70"/>
    <mergeCell ref="P70:Q70"/>
    <mergeCell ref="H28:Q28"/>
    <mergeCell ref="H29:Q29"/>
    <mergeCell ref="H32:Q32"/>
    <mergeCell ref="H33:Q33"/>
    <mergeCell ref="H34:Q34"/>
    <mergeCell ref="H35:Q35"/>
    <mergeCell ref="H22:Q22"/>
    <mergeCell ref="H23:Q23"/>
    <mergeCell ref="H24:Q24"/>
    <mergeCell ref="H25:Q25"/>
    <mergeCell ref="H26:Q26"/>
    <mergeCell ref="H27:Q27"/>
    <mergeCell ref="H16:Q16"/>
    <mergeCell ref="H17:Q17"/>
    <mergeCell ref="H18:Q18"/>
    <mergeCell ref="H19:Q19"/>
    <mergeCell ref="H20:Q20"/>
    <mergeCell ref="H21:Q21"/>
    <mergeCell ref="A1:Q1"/>
    <mergeCell ref="A2:Q2"/>
    <mergeCell ref="A3:Q3"/>
    <mergeCell ref="A4:Q4"/>
    <mergeCell ref="A5:Q5"/>
    <mergeCell ref="A8:Q8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aleksandrova</cp:lastModifiedBy>
  <cp:lastPrinted>2024-05-17T04:43:11Z</cp:lastPrinted>
  <dcterms:created xsi:type="dcterms:W3CDTF">2024-05-17T04:43:11Z</dcterms:created>
  <dcterms:modified xsi:type="dcterms:W3CDTF">2024-05-17T04:43:14Z</dcterms:modified>
  <cp:category/>
  <cp:version/>
  <cp:contentType/>
  <cp:contentStatus/>
  <cp:revision>1</cp:revision>
</cp:coreProperties>
</file>