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<sst xmlns="http://schemas.openxmlformats.org/spreadsheetml/2006/main" count="321" uniqueCount="250">
  <si>
    <t>ООО "Агрофирма АЭЛИТА"</t>
  </si>
  <si>
    <t>115162, г. Москва, вн.тер.г., муниципальный округ Даниловский, ул. Хавская, д.1, помещ. 3/1, тел (499) 180-80-96, 180-65-40, факс: (499) 180-74-16</t>
  </si>
  <si>
    <t>ИНН 7716048380, КПП 772501001, , р/с 40702810196430000268, к/с 30101810000000000256, ,БИК 044525256,</t>
  </si>
  <si>
    <t>ПАО РОСБАНК  г. Москва, Web: www.ailita.ru, e-mail: zakaz@ailita.ru (для  заказов)</t>
  </si>
  <si>
    <t xml:space="preserve">                                        Почтовый адрес: 129343, г. Москва, проезд Нансена, д.1</t>
  </si>
  <si>
    <t>САДОВЫЙ ИНВЕНТАРЬ</t>
  </si>
  <si>
    <t>Уважаемые клиенты, при оформлении заявок</t>
  </si>
  <si>
    <t>убедительная просьба заполнить этот бланк заказа.</t>
  </si>
  <si>
    <t xml:space="preserve"> В противном случае ООО "Агрофирма Аэлита" </t>
  </si>
  <si>
    <t>не гарантирует выполнение вашей заявки!!!</t>
  </si>
  <si>
    <t>БЛАНК ЗАКАЗА ДЛЯ ЮРИДИЧЕСКИХ ЛИЦ</t>
  </si>
  <si>
    <t>Клиент (Юр.лицо):</t>
  </si>
  <si>
    <t>ИНН, КПП:</t>
  </si>
  <si>
    <t>Юридический адрес:</t>
  </si>
  <si>
    <t>Телефон:</t>
  </si>
  <si>
    <t>Адрес электроноой почты:</t>
  </si>
  <si>
    <t>Контактное лицо:</t>
  </si>
  <si>
    <t>Банковский реквизиты:</t>
  </si>
  <si>
    <t>Наименование банка</t>
  </si>
  <si>
    <t>Расчетный счет</t>
  </si>
  <si>
    <t>Корр. счет</t>
  </si>
  <si>
    <t>БИК</t>
  </si>
  <si>
    <t>Плательщик (неплательщик ) НДС - указать</t>
  </si>
  <si>
    <t>Способ получения товара</t>
  </si>
  <si>
    <t>(с/в, отправка тр. комп.):</t>
  </si>
  <si>
    <t>Название транспортной компании:</t>
  </si>
  <si>
    <t>БЛАНК ЗАКАЗА ДЛЯ ФИЗИЧЕСКИХ ЛИЦ</t>
  </si>
  <si>
    <t>Клиент ( Физ. лицо):</t>
  </si>
  <si>
    <t>Адрес:</t>
  </si>
  <si>
    <t xml:space="preserve">Способ получения товара     </t>
  </si>
  <si>
    <t>Название транспортной компании,  удобной для клиента:</t>
  </si>
  <si>
    <t>Согласие на обработку и испоьзование персональных данных:   (ДА, НЕТ)</t>
  </si>
  <si>
    <t>Соглашение на обработку персональных данных:</t>
  </si>
  <si>
    <t>Производство: Китай, Польша</t>
  </si>
  <si>
    <t>Срок исполнения заказа - 3 дня с даты заявки.</t>
  </si>
  <si>
    <t>Товары, подлежащиеобязательной сертификации, сертифицированы.</t>
  </si>
  <si>
    <t>Отправка в регионы осуществляется при сумме заказа не менее 20 000 руб.</t>
  </si>
  <si>
    <t>По всем вопросам, связанным с приобретением садового инвентаря обращайтесь по телефону: (499) 180-80-96</t>
  </si>
  <si>
    <t>СИСТЕМА СКИДОК:</t>
  </si>
  <si>
    <t>Система скидок на садовый инвентарь разовым клиентам рассчитывается от суммы заказанного садового инвентаря :</t>
  </si>
  <si>
    <t>50   тыс. руб.   - 5%</t>
  </si>
  <si>
    <t>100 тыс. руб.   - 7%</t>
  </si>
  <si>
    <t>Свыше 200 тыс. руб. - 10%</t>
  </si>
  <si>
    <t>Скидки на садовый инвентарь постоянным клиентам определяется в зависимости от</t>
  </si>
  <si>
    <t xml:space="preserve">суммарной закупки пакетированных семян за текущий сезон (с 01 августа 2019 г. по ....  ) и не </t>
  </si>
  <si>
    <t>зависит от объема заказа на садовый инвентарь (но не менее минимальной упаковки).</t>
  </si>
  <si>
    <t xml:space="preserve">Суммарная закупка пакетированных </t>
  </si>
  <si>
    <t xml:space="preserve">Скидка на садовый инвентарь </t>
  </si>
  <si>
    <t>семян за текущий сезон</t>
  </si>
  <si>
    <t xml:space="preserve">от 500 тыс. руб. до   999 тыс. руб. </t>
  </si>
  <si>
    <t>от 1 млн. руб.    до 1 999 999 руб.</t>
  </si>
  <si>
    <t>от 2 млн. руб.    до 2 999 999 руб.</t>
  </si>
  <si>
    <t>от  3 млн. руб.   до 4 999 999 руб.</t>
  </si>
  <si>
    <t xml:space="preserve">от  5 млн. руб.   </t>
  </si>
  <si>
    <t>Садовый инвентарь отпускается кратно упаковкам (см. столбец№ 8)</t>
  </si>
  <si>
    <t>№№</t>
  </si>
  <si>
    <t>Код</t>
  </si>
  <si>
    <t>http ссылка</t>
  </si>
  <si>
    <t>Наименование товара</t>
  </si>
  <si>
    <t>Артикул</t>
  </si>
  <si>
    <t>Страна</t>
  </si>
  <si>
    <t>Вес шт.</t>
  </si>
  <si>
    <t>Кол. шт. в упаковке</t>
  </si>
  <si>
    <t>Цена за шт.</t>
  </si>
  <si>
    <t>Количество</t>
  </si>
  <si>
    <t>_Сумма_</t>
  </si>
  <si>
    <t>1</t>
  </si>
  <si>
    <t>2</t>
  </si>
  <si>
    <t>3</t>
  </si>
  <si>
    <t>17.04.2024</t>
  </si>
  <si>
    <t>5</t>
  </si>
  <si>
    <t>6</t>
  </si>
  <si>
    <t>7</t>
  </si>
  <si>
    <t>8</t>
  </si>
  <si>
    <t>9</t>
  </si>
  <si>
    <t>10</t>
  </si>
  <si>
    <t>11</t>
  </si>
  <si>
    <t>12</t>
  </si>
  <si>
    <t>00-00589413</t>
  </si>
  <si>
    <t>2 в 1 Коннектор с отключением и поворотом для 1/2"-3/4" крана</t>
  </si>
  <si>
    <t>КИТАЙ</t>
  </si>
  <si>
    <t>00-00589208</t>
  </si>
  <si>
    <t>Адаптер внешняя резьба 3/4"</t>
  </si>
  <si>
    <t>LT0015</t>
  </si>
  <si>
    <t>00-00589201</t>
  </si>
  <si>
    <t>Адаптер внутренняя резьба 1/2"-3/4"</t>
  </si>
  <si>
    <t>LT0006</t>
  </si>
  <si>
    <t>00-00589202</t>
  </si>
  <si>
    <t>Адаптер внутренняя резьба 3/4"-1"</t>
  </si>
  <si>
    <t>LT0007</t>
  </si>
  <si>
    <t>00-00027735</t>
  </si>
  <si>
    <t>Вилка посадочная, 3-рогая _</t>
  </si>
  <si>
    <t>ПОЛЬША</t>
  </si>
  <si>
    <t>00-00029360</t>
  </si>
  <si>
    <t>Вилы хоз. PROF 130, 2-рогие _</t>
  </si>
  <si>
    <t>00-00027743</t>
  </si>
  <si>
    <t>Грабли для цветов _</t>
  </si>
  <si>
    <t>00-00027745</t>
  </si>
  <si>
    <t>Грабли маленькие _</t>
  </si>
  <si>
    <t>00-00027746</t>
  </si>
  <si>
    <t>Грабли маленькие 8-зуб. _</t>
  </si>
  <si>
    <t>00-00589200</t>
  </si>
  <si>
    <t>Катушка для шланга 30 м 1/2", нержавеющие ручки</t>
  </si>
  <si>
    <t>LT5230</t>
  </si>
  <si>
    <t>00-00589363</t>
  </si>
  <si>
    <t>Катушка настенная с шлангом 12 мм х 20 м автоматическая</t>
  </si>
  <si>
    <t>00-00589204</t>
  </si>
  <si>
    <t>Коннектор 1/2"</t>
  </si>
  <si>
    <t>LT0010</t>
  </si>
  <si>
    <t>00-00589203</t>
  </si>
  <si>
    <t>Коннектор 1/2" с аквастопом</t>
  </si>
  <si>
    <t>LT0009</t>
  </si>
  <si>
    <t>00-00589210</t>
  </si>
  <si>
    <t>Коннектор 3/4"</t>
  </si>
  <si>
    <t>LT0018</t>
  </si>
  <si>
    <t>00-00589209</t>
  </si>
  <si>
    <t>Коннектор 3/4" с аквастопом</t>
  </si>
  <si>
    <t>LT0017</t>
  </si>
  <si>
    <t>00-00029235</t>
  </si>
  <si>
    <t>Коннектор Стоп 1/2 _</t>
  </si>
  <si>
    <t>51-120</t>
  </si>
  <si>
    <t>00-00589393</t>
  </si>
  <si>
    <t>Коннектор универсальный шланг-насадка 1/2"-5/8"-3/4"</t>
  </si>
  <si>
    <t>00-00589392</t>
  </si>
  <si>
    <t>Коннектор универсальный шланг-насадка 1/2"-5/8"-3/4" с аквастопом</t>
  </si>
  <si>
    <t>00-00027759</t>
  </si>
  <si>
    <t>Культиватор 3-зуб. PR 130 _</t>
  </si>
  <si>
    <t>00-00028818</t>
  </si>
  <si>
    <t>Культиватор 3-зуб., б/ч _</t>
  </si>
  <si>
    <t>00-00027762</t>
  </si>
  <si>
    <t>Культиватор 5-зуб. PR 130 _</t>
  </si>
  <si>
    <t>00-00027764</t>
  </si>
  <si>
    <t>Культиватор ручной 3-зуб. _</t>
  </si>
  <si>
    <t>00-00029389</t>
  </si>
  <si>
    <t>00-00589191</t>
  </si>
  <si>
    <t>Кусторез 10", волнистые лезвия,изогнутые обрезиненные ручки</t>
  </si>
  <si>
    <t>SS312</t>
  </si>
  <si>
    <t>00-00589190</t>
  </si>
  <si>
    <t>Кусторез 10", прямые лезвия с заточкой, изогнутые обрезиненные ручки</t>
  </si>
  <si>
    <t>SS311</t>
  </si>
  <si>
    <t>00-00589192</t>
  </si>
  <si>
    <t>Кусторез 13", волнистые лезвия,изогнутые алюминиевые телескопические ручки</t>
  </si>
  <si>
    <t>SS323</t>
  </si>
  <si>
    <t>00-00028890</t>
  </si>
  <si>
    <t>Лопата закаленная штык. Т 90 _</t>
  </si>
  <si>
    <t>00-00027794</t>
  </si>
  <si>
    <t>Мотыжка ручная с вилкой, 2-рог. _</t>
  </si>
  <si>
    <t>00-00027795</t>
  </si>
  <si>
    <t>Мотыжка ручная сердцевидная _</t>
  </si>
  <si>
    <t>00-00589205</t>
  </si>
  <si>
    <t>Муфта ремонтная 1/2"</t>
  </si>
  <si>
    <t>LT0011</t>
  </si>
  <si>
    <t>00-00589206</t>
  </si>
  <si>
    <t>Муфта ремонтная 3/4"</t>
  </si>
  <si>
    <t>LT0012</t>
  </si>
  <si>
    <t>00-00589216</t>
  </si>
  <si>
    <t>Наконечник для полива</t>
  </si>
  <si>
    <t>LT1009</t>
  </si>
  <si>
    <t>00-00589380</t>
  </si>
  <si>
    <t>Ножницы для стрижки травы из нержавеющей стали поворотные 360°</t>
  </si>
  <si>
    <t>00-00589408</t>
  </si>
  <si>
    <t>Опрыскиватель помповый 2 л, с латунной головкой и клапаном сброса давления</t>
  </si>
  <si>
    <t>00-00589218</t>
  </si>
  <si>
    <t>Пистолет для полива металлический, 7 режимов</t>
  </si>
  <si>
    <t>LT1014</t>
  </si>
  <si>
    <t>00-00589214</t>
  </si>
  <si>
    <t>Пистолет для полива, 7 режимов</t>
  </si>
  <si>
    <t>LT1006</t>
  </si>
  <si>
    <t>00-00589213</t>
  </si>
  <si>
    <t>Пистолет для полива, 7 режимов (двухкомпонентный)</t>
  </si>
  <si>
    <t>LT1005</t>
  </si>
  <si>
    <t>00-00589215</t>
  </si>
  <si>
    <t>Пистолет-распылитель для полива, 2 режима (двухкомпонентный)</t>
  </si>
  <si>
    <t>LT1008</t>
  </si>
  <si>
    <t>00-00589219</t>
  </si>
  <si>
    <t>Пистолет-распылитель для полива, 2 режима, с латунным наконечником</t>
  </si>
  <si>
    <t>LT1020</t>
  </si>
  <si>
    <t>00-00589398</t>
  </si>
  <si>
    <t>Разбрызгиватель импульсный металлический на пластиковой пике</t>
  </si>
  <si>
    <t>00-00589399</t>
  </si>
  <si>
    <t>Разбрызгиватель круговой пластиковый 9 режимов</t>
  </si>
  <si>
    <t>00-00589406</t>
  </si>
  <si>
    <t>Разбрызгиватель осциллирующий 19 отв.</t>
  </si>
  <si>
    <t>00-00589405</t>
  </si>
  <si>
    <t>Разбрызгиватель осциллирующий 19 отв., с латунными форсунками и плавной регулировкой дальн</t>
  </si>
  <si>
    <t>00-00589404</t>
  </si>
  <si>
    <t>Разбрызгиватель осциллирующий 20 отв., с плавной регулировкой дальности и ширины полива</t>
  </si>
  <si>
    <t>00-00589400</t>
  </si>
  <si>
    <t>Распылитель секторный с вентилем, пластик</t>
  </si>
  <si>
    <t>00-00591009</t>
  </si>
  <si>
    <t>Распылитель-насадка на бутылку</t>
  </si>
  <si>
    <t>F sprayer</t>
  </si>
  <si>
    <t>00-00029254</t>
  </si>
  <si>
    <t>Репаратор 1/2 _</t>
  </si>
  <si>
    <t>51-100</t>
  </si>
  <si>
    <t>00-00589198</t>
  </si>
  <si>
    <t>Секатор садовый, закаленная сталь</t>
  </si>
  <si>
    <t>SE758</t>
  </si>
  <si>
    <t>00-00027810</t>
  </si>
  <si>
    <t>Совок с дер. ручкой _</t>
  </si>
  <si>
    <t>00-00589207</t>
  </si>
  <si>
    <t>Соединитель (втулка внутренняя)</t>
  </si>
  <si>
    <t>LT0013</t>
  </si>
  <si>
    <t>00-00029258</t>
  </si>
  <si>
    <t>Соединитель-тройник 1/2 _</t>
  </si>
  <si>
    <t>51-205</t>
  </si>
  <si>
    <t>00-00589193</t>
  </si>
  <si>
    <t>Сучкорез 27" плоскостной, двухкомпонентные обрезиненные ручки</t>
  </si>
  <si>
    <t>SS951</t>
  </si>
  <si>
    <t>00-00589194</t>
  </si>
  <si>
    <t>Сучкорез усиленный 28" контактный, двухкомпонентные обрезиненные ручки</t>
  </si>
  <si>
    <t>SS954</t>
  </si>
  <si>
    <t>00-00589195</t>
  </si>
  <si>
    <t>Сучкорез усиленный телескопический(67-87 мм),двухкомпонентные обрезиненные ручки</t>
  </si>
  <si>
    <t>SS953</t>
  </si>
  <si>
    <t>00-00589199</t>
  </si>
  <si>
    <t>Тележка для шланга 60 м 1/2", алюминиевые ручки</t>
  </si>
  <si>
    <t>LT5160</t>
  </si>
  <si>
    <t>00-00589212</t>
  </si>
  <si>
    <t>Тройник</t>
  </si>
  <si>
    <t>LT0025</t>
  </si>
  <si>
    <t>00-00589401</t>
  </si>
  <si>
    <t>Универсальная телескопическая штанга (94-162 см), 9 режимов, поворотная головка</t>
  </si>
  <si>
    <t>00-00589402</t>
  </si>
  <si>
    <t>Универсальная штанга 60 см, 9 режимов, поворотная головка</t>
  </si>
  <si>
    <t>00-00589403</t>
  </si>
  <si>
    <t>Универсальная штанга 75 см, 9 режимов</t>
  </si>
  <si>
    <t>439,5</t>
  </si>
  <si>
    <t>49,5</t>
  </si>
  <si>
    <t>112,5</t>
  </si>
  <si>
    <t>121,5</t>
  </si>
  <si>
    <t>10174,5</t>
  </si>
  <si>
    <t>241,5</t>
  </si>
  <si>
    <t>175,5</t>
  </si>
  <si>
    <t>940,5</t>
  </si>
  <si>
    <t>1207,5</t>
  </si>
  <si>
    <t>262,5</t>
  </si>
  <si>
    <t>169,5</t>
  </si>
  <si>
    <t>1183,5</t>
  </si>
  <si>
    <t>325,5</t>
  </si>
  <si>
    <t>1807,5</t>
  </si>
  <si>
    <t>1462,5</t>
  </si>
  <si>
    <t>40,5</t>
  </si>
  <si>
    <t>484,5</t>
  </si>
  <si>
    <t>22,5</t>
  </si>
  <si>
    <t>43,5</t>
  </si>
  <si>
    <t>2212,5</t>
  </si>
  <si>
    <t>1129,5</t>
  </si>
  <si>
    <t>937,5</t>
  </si>
  <si>
    <t>ИТОГО: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</si>
</sst>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%&quot;"/>
    <numFmt numFmtId="165" formatCode="0.0"/>
    <numFmt numFmtId="166" formatCode="0.000"/>
    <numFmt numFmtId="167" formatCode="#,##0.0"/>
    <numFmt numFmtId="168" formatCode="0000"/>
  </numFmts>
  <fonts count="45">
    <font>
      <sz val="8"/>
      <name val="Arial"/>
      <family val="2"/>
    </font>
    <font>
      <b/>
      <i/>
      <sz val="28"/>
      <name val="Times New Roman"/>
      <family val="0"/>
    </font>
    <font>
      <b/>
      <sz val="8"/>
      <name val="Arial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0"/>
    </font>
    <font>
      <b/>
      <u val="single"/>
      <sz val="12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8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164" fontId="6" fillId="0" borderId="21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164" fontId="6" fillId="0" borderId="27" xfId="0" applyNumberFormat="1" applyFont="1" applyBorder="1" applyAlignment="1">
      <alignment horizontal="right"/>
    </xf>
    <xf numFmtId="0" fontId="6" fillId="0" borderId="24" xfId="0" applyNumberFormat="1" applyFont="1" applyBorder="1" applyAlignment="1">
      <alignment horizontal="left"/>
    </xf>
    <xf numFmtId="164" fontId="6" fillId="0" borderId="24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Continuous" vertical="center"/>
    </xf>
    <xf numFmtId="0" fontId="0" fillId="0" borderId="31" xfId="0" applyNumberFormat="1" applyFont="1" applyBorder="1" applyAlignment="1">
      <alignment horizontal="centerContinuous" vertical="center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Continuous"/>
    </xf>
    <xf numFmtId="0" fontId="0" fillId="0" borderId="34" xfId="0" applyNumberFormat="1" applyFont="1" applyBorder="1" applyAlignment="1">
      <alignment horizontal="centerContinuous"/>
    </xf>
    <xf numFmtId="1" fontId="6" fillId="0" borderId="32" xfId="0" applyNumberFormat="1" applyFont="1" applyBorder="1" applyAlignment="1">
      <alignment horizontal="right"/>
    </xf>
    <xf numFmtId="0" fontId="6" fillId="0" borderId="32" xfId="0" applyFont="1" applyBorder="1" applyAlignment="1">
      <alignment horizontal="left"/>
    </xf>
    <xf numFmtId="165" fontId="6" fillId="0" borderId="32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166" fontId="6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167" fontId="6" fillId="0" borderId="32" xfId="0" applyNumberFormat="1" applyFont="1" applyBorder="1" applyAlignment="1">
      <alignment horizontal="right"/>
    </xf>
    <xf numFmtId="168" fontId="6" fillId="0" borderId="32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3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right"/>
    </xf>
    <xf numFmtId="0" fontId="32" fillId="0" borderId="32" xfId="42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36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3.5" style="2" customWidth="1"/>
    <col min="2" max="2" width="7" style="2" customWidth="1"/>
    <col min="3" max="3" width="14.16015625" style="2" customWidth="1"/>
    <col min="4" max="16" width="10.5" style="2" customWidth="1"/>
    <col min="17" max="17" width="12.66015625" style="2" customWidth="1"/>
    <col min="18" max="20" width="10.5" style="2" customWidth="1"/>
  </cols>
  <sheetData>
    <row r="1" spans="2:16" ht="36.75" customHeight="1">
      <c r="B1" s="3"/>
      <c r="C1" s="5" t="s">
        <v>0</v>
      </c>
      <c r="D1" s="4"/>
      <c r="E1" s="4"/>
      <c r="F1" s="4"/>
      <c r="G1" s="4"/>
      <c r="H1" s="4"/>
      <c r="I1" s="4"/>
      <c r="J1" s="4"/>
      <c r="K1" s="4"/>
      <c r="L1" s="5"/>
      <c r="M1" s="4"/>
      <c r="N1" s="5"/>
      <c r="O1" s="5"/>
      <c r="P1" s="4"/>
    </row>
    <row r="2" spans="2:16" ht="11.25" customHeight="1">
      <c r="B2" s="3"/>
      <c r="C2" s="6" t="s">
        <v>1</v>
      </c>
      <c r="D2" s="4"/>
      <c r="E2" s="4"/>
      <c r="F2" s="4"/>
      <c r="G2" s="4"/>
      <c r="H2" s="4"/>
      <c r="I2" s="4"/>
      <c r="J2" s="4"/>
      <c r="K2" s="4"/>
      <c r="L2" s="6"/>
      <c r="M2" s="4"/>
      <c r="N2" s="6"/>
      <c r="O2" s="6"/>
      <c r="P2" s="4"/>
    </row>
    <row r="3" spans="2:16" ht="11.25" customHeight="1">
      <c r="B3" s="3"/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6" ht="11.25" customHeight="1"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1.25" customHeight="1">
      <c r="B5" s="3"/>
      <c r="C5" s="7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5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ht="18.75" customHeight="1">
      <c r="A7" s="8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9" ht="15.75" customHeight="1">
      <c r="B9" s="9" t="s">
        <v>6</v>
      </c>
    </row>
    <row r="10" ht="15.75" customHeight="1">
      <c r="B10" s="9" t="s">
        <v>7</v>
      </c>
    </row>
    <row r="11" ht="15.75" customHeight="1">
      <c r="B11" s="9" t="s">
        <v>8</v>
      </c>
    </row>
    <row r="12" ht="15.75" customHeight="1">
      <c r="B12" s="9" t="s">
        <v>9</v>
      </c>
    </row>
    <row r="14" ht="15.75" customHeight="1">
      <c r="H14" s="10" t="s">
        <v>10</v>
      </c>
    </row>
    <row r="15" spans="1:16" ht="12.75" customHeight="1">
      <c r="A15" s="11" t="s">
        <v>11</v>
      </c>
      <c r="B15" s="12"/>
      <c r="C15" s="12"/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13"/>
      <c r="O15" s="13"/>
      <c r="P15" s="14"/>
    </row>
    <row r="16" spans="1:16" ht="12.75" customHeight="1">
      <c r="A16" s="11" t="s">
        <v>12</v>
      </c>
      <c r="B16" s="12"/>
      <c r="C16" s="12"/>
      <c r="D16" s="13"/>
      <c r="E16" s="13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4"/>
    </row>
    <row r="17" spans="1:16" ht="12.75" customHeight="1">
      <c r="A17" s="11" t="s">
        <v>13</v>
      </c>
      <c r="B17" s="12"/>
      <c r="C17" s="12"/>
      <c r="D17" s="13"/>
      <c r="E17" s="13"/>
      <c r="F17" s="13"/>
      <c r="G17" s="13"/>
      <c r="H17" s="13"/>
      <c r="I17" s="14"/>
      <c r="J17" s="13"/>
      <c r="K17" s="13"/>
      <c r="L17" s="13"/>
      <c r="M17" s="13"/>
      <c r="N17" s="13"/>
      <c r="O17" s="13"/>
      <c r="P17" s="14"/>
    </row>
    <row r="18" spans="1:16" ht="12.75" customHeight="1">
      <c r="A18" s="11" t="s">
        <v>14</v>
      </c>
      <c r="B18" s="12"/>
      <c r="C18" s="12"/>
      <c r="D18" s="13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4"/>
    </row>
    <row r="19" spans="1:16" ht="12.75" customHeight="1">
      <c r="A19" s="12" t="s">
        <v>15</v>
      </c>
      <c r="B19" s="12"/>
      <c r="C19" s="12"/>
      <c r="D19" s="13"/>
      <c r="E19" s="13"/>
      <c r="F19" s="13"/>
      <c r="G19" s="13"/>
      <c r="H19" s="13"/>
      <c r="I19" s="14"/>
      <c r="J19" s="13"/>
      <c r="K19" s="13"/>
      <c r="L19" s="13"/>
      <c r="M19" s="13"/>
      <c r="N19" s="13"/>
      <c r="O19" s="13"/>
      <c r="P19" s="14"/>
    </row>
    <row r="20" spans="1:16" ht="12.75" customHeight="1">
      <c r="A20" s="11" t="s">
        <v>16</v>
      </c>
      <c r="B20" s="12"/>
      <c r="C20" s="12"/>
      <c r="D20" s="13"/>
      <c r="E20" s="13"/>
      <c r="F20" s="13"/>
      <c r="G20" s="13"/>
      <c r="H20" s="13"/>
      <c r="I20" s="14"/>
      <c r="J20" s="13"/>
      <c r="K20" s="13"/>
      <c r="L20" s="13"/>
      <c r="M20" s="13"/>
      <c r="N20" s="13"/>
      <c r="O20" s="13"/>
      <c r="P20" s="14"/>
    </row>
    <row r="21" spans="1:16" ht="12.75" customHeight="1">
      <c r="A21" s="12" t="s">
        <v>17</v>
      </c>
      <c r="B21" s="12"/>
      <c r="C21" s="12"/>
      <c r="D21" s="13"/>
      <c r="E21" s="13"/>
      <c r="F21" s="13"/>
      <c r="G21" s="13"/>
      <c r="H21" s="13"/>
      <c r="I21" s="14"/>
      <c r="J21" s="13"/>
      <c r="K21" s="13"/>
      <c r="L21" s="13"/>
      <c r="M21" s="13"/>
      <c r="N21" s="13"/>
      <c r="O21" s="13"/>
      <c r="P21" s="14"/>
    </row>
    <row r="22" spans="1:16" ht="12.75" customHeight="1">
      <c r="A22" s="12" t="s">
        <v>18</v>
      </c>
      <c r="B22" s="12"/>
      <c r="C22" s="12"/>
      <c r="D22" s="13"/>
      <c r="E22" s="13"/>
      <c r="F22" s="13"/>
      <c r="G22" s="13"/>
      <c r="H22" s="13"/>
      <c r="I22" s="14"/>
      <c r="J22" s="13"/>
      <c r="K22" s="13"/>
      <c r="L22" s="13"/>
      <c r="M22" s="13"/>
      <c r="N22" s="13"/>
      <c r="O22" s="13"/>
      <c r="P22" s="14"/>
    </row>
    <row r="23" spans="1:16" ht="12.75" customHeight="1">
      <c r="A23" s="12" t="s">
        <v>19</v>
      </c>
      <c r="B23" s="12"/>
      <c r="C23" s="12"/>
      <c r="D23" s="13"/>
      <c r="E23" s="13"/>
      <c r="F23" s="13"/>
      <c r="G23" s="13"/>
      <c r="H23" s="13"/>
      <c r="I23" s="14"/>
      <c r="J23" s="13"/>
      <c r="K23" s="13"/>
      <c r="L23" s="13"/>
      <c r="M23" s="13"/>
      <c r="N23" s="13"/>
      <c r="O23" s="13"/>
      <c r="P23" s="14"/>
    </row>
    <row r="24" spans="1:16" ht="12.75" customHeight="1">
      <c r="A24" s="12" t="s">
        <v>20</v>
      </c>
      <c r="B24" s="12"/>
      <c r="C24" s="12"/>
      <c r="D24" s="13"/>
      <c r="E24" s="13"/>
      <c r="F24" s="13"/>
      <c r="G24" s="13"/>
      <c r="H24" s="13"/>
      <c r="I24" s="14"/>
      <c r="J24" s="13"/>
      <c r="K24" s="13"/>
      <c r="L24" s="13"/>
      <c r="M24" s="13"/>
      <c r="N24" s="13"/>
      <c r="O24" s="13"/>
      <c r="P24" s="14"/>
    </row>
    <row r="25" spans="1:16" ht="12.75" customHeight="1">
      <c r="A25" s="12" t="s">
        <v>21</v>
      </c>
      <c r="B25" s="12"/>
      <c r="C25" s="12"/>
      <c r="D25" s="13"/>
      <c r="E25" s="13"/>
      <c r="F25" s="13"/>
      <c r="G25" s="13"/>
      <c r="H25" s="13"/>
      <c r="I25" s="14"/>
      <c r="J25" s="13"/>
      <c r="K25" s="13"/>
      <c r="L25" s="13"/>
      <c r="M25" s="13"/>
      <c r="N25" s="13"/>
      <c r="O25" s="13"/>
      <c r="P25" s="14"/>
    </row>
    <row r="26" spans="1:16" ht="12.75" customHeight="1">
      <c r="A26" s="12" t="s">
        <v>22</v>
      </c>
      <c r="B26" s="12"/>
      <c r="C26" s="12"/>
      <c r="D26" s="13"/>
      <c r="E26" s="13"/>
      <c r="F26" s="13"/>
      <c r="G26" s="13"/>
      <c r="H26" s="13"/>
      <c r="I26" s="14"/>
      <c r="J26" s="13"/>
      <c r="K26" s="13"/>
      <c r="L26" s="13"/>
      <c r="M26" s="13"/>
      <c r="N26" s="13"/>
      <c r="O26" s="13"/>
      <c r="P26" s="14"/>
    </row>
    <row r="27" spans="1:16" ht="12.75" customHeight="1">
      <c r="A27" s="15" t="s">
        <v>23</v>
      </c>
      <c r="B27" s="16"/>
      <c r="I27" s="17"/>
      <c r="J27" s="18"/>
      <c r="P27" s="17"/>
    </row>
    <row r="28" spans="1:16" ht="12.75" customHeight="1">
      <c r="A28" s="19" t="s">
        <v>24</v>
      </c>
      <c r="B28" s="20"/>
      <c r="I28" s="17"/>
      <c r="J28" s="18"/>
      <c r="P28" s="17"/>
    </row>
    <row r="29" spans="1:16" ht="12.75" customHeight="1">
      <c r="A29" s="11" t="s">
        <v>25</v>
      </c>
      <c r="B29" s="12"/>
      <c r="C29" s="12"/>
      <c r="D29" s="13"/>
      <c r="E29" s="13"/>
      <c r="F29" s="13"/>
      <c r="G29" s="13"/>
      <c r="H29" s="13"/>
      <c r="I29" s="14"/>
      <c r="J29" s="13"/>
      <c r="K29" s="13"/>
      <c r="L29" s="13"/>
      <c r="M29" s="13"/>
      <c r="N29" s="13"/>
      <c r="O29" s="13"/>
      <c r="P29" s="14"/>
    </row>
    <row r="30" ht="12.75" customHeight="1"/>
    <row r="31" ht="15.75" customHeight="1">
      <c r="H31" s="10" t="s">
        <v>26</v>
      </c>
    </row>
    <row r="32" spans="1:16" ht="12.75" customHeight="1">
      <c r="A32" s="11" t="s">
        <v>27</v>
      </c>
      <c r="B32" s="12"/>
      <c r="C32" s="12"/>
      <c r="D32" s="13"/>
      <c r="E32" s="13"/>
      <c r="F32" s="13"/>
      <c r="G32" s="13"/>
      <c r="H32" s="13"/>
      <c r="I32" s="14"/>
      <c r="J32" s="13"/>
      <c r="K32" s="13"/>
      <c r="L32" s="13"/>
      <c r="M32" s="13"/>
      <c r="N32" s="13"/>
      <c r="O32" s="13"/>
      <c r="P32" s="14"/>
    </row>
    <row r="33" spans="1:16" ht="12.75" customHeight="1">
      <c r="A33" s="11" t="s">
        <v>28</v>
      </c>
      <c r="B33" s="12"/>
      <c r="C33" s="12"/>
      <c r="D33" s="13"/>
      <c r="E33" s="13"/>
      <c r="F33" s="13"/>
      <c r="G33" s="13"/>
      <c r="H33" s="13"/>
      <c r="I33" s="14"/>
      <c r="J33" s="13"/>
      <c r="K33" s="13"/>
      <c r="L33" s="13"/>
      <c r="M33" s="13"/>
      <c r="N33" s="13"/>
      <c r="O33" s="13"/>
      <c r="P33" s="14"/>
    </row>
    <row r="34" spans="1:16" ht="12.75" customHeight="1">
      <c r="A34" s="12" t="s">
        <v>14</v>
      </c>
      <c r="B34" s="12"/>
      <c r="C34" s="12"/>
      <c r="D34" s="13"/>
      <c r="E34" s="13"/>
      <c r="F34" s="13"/>
      <c r="G34" s="13"/>
      <c r="H34" s="13"/>
      <c r="I34" s="14"/>
      <c r="J34" s="13"/>
      <c r="K34" s="13"/>
      <c r="L34" s="13"/>
      <c r="M34" s="13"/>
      <c r="N34" s="13"/>
      <c r="O34" s="13"/>
      <c r="P34" s="14"/>
    </row>
    <row r="35" spans="1:16" ht="12.75" customHeight="1">
      <c r="A35" s="12" t="s">
        <v>15</v>
      </c>
      <c r="B35" s="12"/>
      <c r="C35" s="12"/>
      <c r="D35" s="13"/>
      <c r="E35" s="13"/>
      <c r="F35" s="13"/>
      <c r="G35" s="13"/>
      <c r="H35" s="13"/>
      <c r="I35" s="14"/>
      <c r="J35" s="13"/>
      <c r="K35" s="13"/>
      <c r="L35" s="13"/>
      <c r="M35" s="13"/>
      <c r="N35" s="13"/>
      <c r="O35" s="13"/>
      <c r="P35" s="14"/>
    </row>
    <row r="36" spans="1:16" ht="12.75" customHeight="1">
      <c r="A36" s="12" t="s">
        <v>29</v>
      </c>
      <c r="B36" s="12"/>
      <c r="C36" s="12"/>
      <c r="D36" s="13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  <c r="P36" s="14"/>
    </row>
    <row r="37" spans="1:16" ht="12.75" customHeight="1">
      <c r="A37" s="11" t="s">
        <v>30</v>
      </c>
      <c r="B37" s="12"/>
      <c r="C37" s="12"/>
      <c r="D37" s="21"/>
      <c r="E37" s="21"/>
      <c r="F37" s="21"/>
      <c r="G37" s="21"/>
      <c r="H37" s="21"/>
      <c r="I37" s="22"/>
      <c r="J37" s="13"/>
      <c r="K37" s="21"/>
      <c r="L37" s="21"/>
      <c r="M37" s="21"/>
      <c r="N37" s="21"/>
      <c r="O37" s="21"/>
      <c r="P37" s="22"/>
    </row>
    <row r="38" spans="1:16" ht="12.75" customHeight="1">
      <c r="A38" s="23" t="s">
        <v>31</v>
      </c>
      <c r="I38" s="17"/>
      <c r="J38" s="18"/>
      <c r="P38" s="17"/>
    </row>
    <row r="39" spans="1:17" ht="12.75" customHeight="1">
      <c r="A39" s="12" t="s">
        <v>32</v>
      </c>
      <c r="B39" s="12"/>
      <c r="C39" s="12"/>
      <c r="D39" s="24"/>
      <c r="E39" s="24"/>
      <c r="F39" s="24"/>
      <c r="G39" s="24"/>
      <c r="H39" s="24"/>
      <c r="I39" s="25"/>
      <c r="J39" s="13"/>
      <c r="K39" s="13"/>
      <c r="L39" s="26"/>
      <c r="M39" s="13"/>
      <c r="N39" s="13"/>
      <c r="O39" s="13"/>
      <c r="P39" s="13"/>
      <c r="Q39" s="27"/>
    </row>
    <row r="40" ht="11.25" customHeight="1"/>
    <row r="42" ht="12.75" customHeight="1">
      <c r="C42" s="28" t="s">
        <v>33</v>
      </c>
    </row>
    <row r="43" ht="12.75" customHeight="1"/>
    <row r="44" ht="12.75" customHeight="1">
      <c r="C44" s="28" t="s">
        <v>34</v>
      </c>
    </row>
    <row r="45" ht="12.75" customHeight="1"/>
    <row r="46" ht="12.75" customHeight="1">
      <c r="C46" s="23" t="s">
        <v>35</v>
      </c>
    </row>
    <row r="48" ht="12.75" customHeight="1">
      <c r="C48" s="28" t="s">
        <v>36</v>
      </c>
    </row>
    <row r="49" ht="12.75" customHeight="1">
      <c r="C49" s="28" t="s">
        <v>37</v>
      </c>
    </row>
    <row r="51" ht="12.75" customHeight="1">
      <c r="C51" s="28" t="s">
        <v>38</v>
      </c>
    </row>
    <row r="53" ht="12.75" customHeight="1">
      <c r="C53" s="23" t="s">
        <v>39</v>
      </c>
    </row>
    <row r="54" ht="12.75" customHeight="1"/>
    <row r="55" ht="12.75" customHeight="1">
      <c r="C55" s="23" t="s">
        <v>40</v>
      </c>
    </row>
    <row r="56" ht="12.75" customHeight="1">
      <c r="C56" s="23" t="s">
        <v>41</v>
      </c>
    </row>
    <row r="57" ht="12.75" customHeight="1">
      <c r="C57" s="23" t="s">
        <v>42</v>
      </c>
    </row>
    <row r="58" ht="12.75" customHeight="1"/>
    <row r="59" ht="12.75" customHeight="1">
      <c r="C59" s="23" t="s">
        <v>43</v>
      </c>
    </row>
    <row r="60" ht="12.75" customHeight="1">
      <c r="C60" s="23" t="s">
        <v>44</v>
      </c>
    </row>
    <row r="61" ht="12.75" customHeight="1">
      <c r="C61" s="23" t="s">
        <v>45</v>
      </c>
    </row>
    <row r="63" spans="3:10" ht="12.75" customHeight="1">
      <c r="C63" s="29" t="s">
        <v>46</v>
      </c>
      <c r="D63" s="30"/>
      <c r="E63" s="30"/>
      <c r="F63" s="31"/>
      <c r="G63" s="29" t="s">
        <v>47</v>
      </c>
      <c r="H63" s="30"/>
      <c r="I63" s="30"/>
      <c r="J63" s="31"/>
    </row>
    <row r="64" spans="3:10" ht="12.75" customHeight="1">
      <c r="C64" s="32" t="s">
        <v>48</v>
      </c>
      <c r="D64" s="33"/>
      <c r="E64" s="33"/>
      <c r="F64" s="34"/>
      <c r="G64" s="35"/>
      <c r="H64" s="33"/>
      <c r="I64" s="33"/>
      <c r="J64" s="34"/>
    </row>
    <row r="65" spans="2:11" ht="12.75" customHeight="1">
      <c r="B65" s="18"/>
      <c r="C65" s="36" t="s">
        <v>49</v>
      </c>
      <c r="D65" s="30"/>
      <c r="E65" s="30"/>
      <c r="F65" s="31"/>
      <c r="G65" s="37">
        <v>15</v>
      </c>
      <c r="H65" s="30"/>
      <c r="I65" s="30"/>
      <c r="J65" s="31"/>
      <c r="K65" s="18"/>
    </row>
    <row r="66" spans="2:11" ht="12.75" customHeight="1">
      <c r="B66" s="18"/>
      <c r="C66" s="38" t="s">
        <v>50</v>
      </c>
      <c r="F66" s="39"/>
      <c r="G66" s="40">
        <v>17</v>
      </c>
      <c r="J66" s="39"/>
      <c r="K66" s="18"/>
    </row>
    <row r="67" spans="2:11" ht="12.75" customHeight="1">
      <c r="B67" s="18"/>
      <c r="C67" s="38" t="s">
        <v>51</v>
      </c>
      <c r="F67" s="39"/>
      <c r="G67" s="40">
        <v>20</v>
      </c>
      <c r="J67" s="39"/>
      <c r="K67" s="18"/>
    </row>
    <row r="68" spans="2:11" ht="12.75" customHeight="1">
      <c r="B68" s="18"/>
      <c r="C68" s="38" t="s">
        <v>52</v>
      </c>
      <c r="F68" s="39"/>
      <c r="G68" s="40">
        <v>25</v>
      </c>
      <c r="J68" s="39"/>
      <c r="K68" s="18"/>
    </row>
    <row r="69" spans="2:11" ht="12.75" customHeight="1">
      <c r="B69" s="18"/>
      <c r="C69" s="41" t="s">
        <v>53</v>
      </c>
      <c r="D69" s="33"/>
      <c r="E69" s="33"/>
      <c r="F69" s="34"/>
      <c r="G69" s="42">
        <v>30</v>
      </c>
      <c r="H69" s="33"/>
      <c r="I69" s="33"/>
      <c r="J69" s="34"/>
      <c r="K69" s="18"/>
    </row>
    <row r="72" ht="18.75" customHeight="1">
      <c r="C72" s="43" t="s">
        <v>54</v>
      </c>
    </row>
    <row r="75" spans="2:20" ht="21.75" customHeight="1">
      <c r="B75" s="44" t="s">
        <v>55</v>
      </c>
      <c r="C75" s="44" t="s">
        <v>56</v>
      </c>
      <c r="D75" s="45" t="s">
        <v>57</v>
      </c>
      <c r="E75" s="47" t="s">
        <v>58</v>
      </c>
      <c r="F75" s="46"/>
      <c r="G75" s="46"/>
      <c r="H75" s="46"/>
      <c r="I75" s="46"/>
      <c r="J75" s="46"/>
      <c r="K75" s="46"/>
      <c r="L75" s="44" t="s">
        <v>59</v>
      </c>
      <c r="M75" s="1" t="s">
        <v>60</v>
      </c>
      <c r="N75" s="1"/>
      <c r="O75" s="45" t="s">
        <v>61</v>
      </c>
      <c r="P75" s="45" t="s">
        <v>62</v>
      </c>
      <c r="Q75" s="45" t="s">
        <v>63</v>
      </c>
      <c r="R75" s="44" t="s">
        <v>64</v>
      </c>
      <c r="S75" s="44" t="s">
        <v>64</v>
      </c>
      <c r="T75" s="44" t="s">
        <v>65</v>
      </c>
    </row>
    <row r="76" spans="2:20" ht="11.25" customHeight="1">
      <c r="B76" s="48" t="s">
        <v>66</v>
      </c>
      <c r="C76" s="48" t="s">
        <v>67</v>
      </c>
      <c r="D76" s="48" t="s">
        <v>68</v>
      </c>
      <c r="E76" s="50" t="s">
        <v>69</v>
      </c>
      <c r="F76" s="49"/>
      <c r="G76" s="49"/>
      <c r="H76" s="49"/>
      <c r="I76" s="49"/>
      <c r="J76" s="49"/>
      <c r="K76" s="49"/>
      <c r="L76" s="48" t="s">
        <v>70</v>
      </c>
      <c r="M76" s="60" t="s">
        <v>71</v>
      </c>
      <c r="N76" s="60"/>
      <c r="O76" s="48" t="s">
        <v>72</v>
      </c>
      <c r="P76" s="48" t="s">
        <v>73</v>
      </c>
      <c r="Q76" s="48" t="s">
        <v>74</v>
      </c>
      <c r="R76" s="48" t="s">
        <v>75</v>
      </c>
      <c r="S76" s="48" t="s">
        <v>76</v>
      </c>
      <c r="T76" s="48" t="s">
        <v>77</v>
      </c>
    </row>
    <row r="77" spans="2:20" ht="12.75" customHeight="1">
      <c r="B77" s="51">
        <v>1</v>
      </c>
      <c r="C77" s="52" t="s">
        <v>78</v>
      </c>
      <c r="D77" s="64" t="str">
        <f>HYPERLINK("https://ailita.ru/catalog/sadovyj_inventar/63038/","фото")</f>
        <v>фото</v>
      </c>
      <c r="E77" s="61" t="s">
        <v>79</v>
      </c>
      <c r="F77" s="62"/>
      <c r="G77" s="62"/>
      <c r="H77" s="62"/>
      <c r="I77" s="62"/>
      <c r="J77" s="62"/>
      <c r="K77" s="62"/>
      <c r="L77" s="51">
        <v>3699</v>
      </c>
      <c r="M77" s="63" t="s">
        <v>80</v>
      </c>
      <c r="N77" s="63"/>
      <c r="O77" s="53">
        <v>0.1</v>
      </c>
      <c r="P77" s="51">
        <v>12</v>
      </c>
      <c r="Q77" s="53" t="s">
        <v>227</v>
      </c>
      <c r="R77" s="52"/>
      <c r="S77" s="52"/>
      <c r="T77" s="52">
        <f>Q77*S77</f>
        <v>0</v>
      </c>
    </row>
    <row r="78" spans="2:20" ht="12.75" customHeight="1">
      <c r="B78" s="51">
        <v>2</v>
      </c>
      <c r="C78" s="52" t="s">
        <v>81</v>
      </c>
      <c r="D78" s="64" t="str">
        <f>HYPERLINK("https://ailita.ru/catalog/sadovyj_inventar/63005/","фото")</f>
        <v>фото</v>
      </c>
      <c r="E78" s="61" t="s">
        <v>82</v>
      </c>
      <c r="F78" s="62"/>
      <c r="G78" s="62"/>
      <c r="H78" s="62"/>
      <c r="I78" s="62"/>
      <c r="J78" s="62"/>
      <c r="K78" s="62"/>
      <c r="L78" s="54" t="s">
        <v>83</v>
      </c>
      <c r="M78" s="63" t="s">
        <v>80</v>
      </c>
      <c r="N78" s="63"/>
      <c r="O78" s="55">
        <v>0.006</v>
      </c>
      <c r="P78" s="51">
        <v>120</v>
      </c>
      <c r="Q78" s="51">
        <v>30</v>
      </c>
      <c r="R78" s="52"/>
      <c r="S78" s="52"/>
      <c r="T78" s="52">
        <f>Q78*S78</f>
        <v>0</v>
      </c>
    </row>
    <row r="79" spans="2:20" ht="12.75" customHeight="1">
      <c r="B79" s="51">
        <v>3</v>
      </c>
      <c r="C79" s="52" t="s">
        <v>84</v>
      </c>
      <c r="D79" s="64" t="str">
        <f>HYPERLINK("https://ailita.ru/catalog/sadovyj_inventar/62998/","фото")</f>
        <v>фото</v>
      </c>
      <c r="E79" s="61" t="s">
        <v>85</v>
      </c>
      <c r="F79" s="62"/>
      <c r="G79" s="62"/>
      <c r="H79" s="62"/>
      <c r="I79" s="62"/>
      <c r="J79" s="62"/>
      <c r="K79" s="62"/>
      <c r="L79" s="54" t="s">
        <v>86</v>
      </c>
      <c r="M79" s="63" t="s">
        <v>80</v>
      </c>
      <c r="N79" s="63"/>
      <c r="O79" s="56">
        <v>0.01</v>
      </c>
      <c r="P79" s="51">
        <v>120</v>
      </c>
      <c r="Q79" s="51">
        <v>33</v>
      </c>
      <c r="R79" s="52"/>
      <c r="S79" s="52"/>
      <c r="T79" s="52">
        <f>Q79*S79</f>
        <v>0</v>
      </c>
    </row>
    <row r="80" spans="2:20" ht="12.75" customHeight="1">
      <c r="B80" s="51">
        <v>4</v>
      </c>
      <c r="C80" s="52" t="s">
        <v>87</v>
      </c>
      <c r="D80" s="64" t="str">
        <f>HYPERLINK("https://ailita.ru/catalog/sadovyj_inventar/62999/","фото")</f>
        <v>фото</v>
      </c>
      <c r="E80" s="61" t="s">
        <v>88</v>
      </c>
      <c r="F80" s="62"/>
      <c r="G80" s="62"/>
      <c r="H80" s="62"/>
      <c r="I80" s="62"/>
      <c r="J80" s="62"/>
      <c r="K80" s="62"/>
      <c r="L80" s="54" t="s">
        <v>89</v>
      </c>
      <c r="M80" s="63" t="s">
        <v>80</v>
      </c>
      <c r="N80" s="63"/>
      <c r="O80" s="56">
        <v>0.02</v>
      </c>
      <c r="P80" s="51">
        <v>90</v>
      </c>
      <c r="Q80" s="53" t="s">
        <v>228</v>
      </c>
      <c r="R80" s="52"/>
      <c r="S80" s="52"/>
      <c r="T80" s="52">
        <f>Q80*S80</f>
        <v>0</v>
      </c>
    </row>
    <row r="81" spans="2:20" ht="12.75" customHeight="1">
      <c r="B81" s="51">
        <v>5</v>
      </c>
      <c r="C81" s="52" t="s">
        <v>90</v>
      </c>
      <c r="D81" s="64" t="str">
        <f>HYPERLINK("https://ailita.ru/catalog/sadovyj_inventar/63045/","фото")</f>
        <v>фото</v>
      </c>
      <c r="E81" s="61" t="s">
        <v>91</v>
      </c>
      <c r="F81" s="62"/>
      <c r="G81" s="62"/>
      <c r="H81" s="62"/>
      <c r="I81" s="62"/>
      <c r="J81" s="62"/>
      <c r="K81" s="62"/>
      <c r="L81" s="51">
        <v>83955</v>
      </c>
      <c r="M81" s="63" t="s">
        <v>92</v>
      </c>
      <c r="N81" s="63"/>
      <c r="O81" s="53">
        <v>0.2</v>
      </c>
      <c r="P81" s="51">
        <v>1</v>
      </c>
      <c r="Q81" s="53" t="s">
        <v>229</v>
      </c>
      <c r="R81" s="52"/>
      <c r="S81" s="52"/>
      <c r="T81" s="52">
        <f>Q81*S81</f>
        <v>0</v>
      </c>
    </row>
    <row r="82" spans="2:20" ht="12.75" customHeight="1">
      <c r="B82" s="51">
        <v>6</v>
      </c>
      <c r="C82" s="52" t="s">
        <v>93</v>
      </c>
      <c r="D82" s="64" t="str">
        <f>HYPERLINK("https://ailita.ru/catalog/sadovyj_inventar/63068/","фото")</f>
        <v>фото</v>
      </c>
      <c r="E82" s="61" t="s">
        <v>94</v>
      </c>
      <c r="F82" s="62"/>
      <c r="G82" s="62"/>
      <c r="H82" s="62"/>
      <c r="I82" s="62"/>
      <c r="J82" s="62"/>
      <c r="K82" s="62"/>
      <c r="L82" s="51">
        <v>82576</v>
      </c>
      <c r="M82" s="63" t="s">
        <v>92</v>
      </c>
      <c r="N82" s="63"/>
      <c r="O82" s="56">
        <v>1.25</v>
      </c>
      <c r="P82" s="51">
        <v>1</v>
      </c>
      <c r="Q82" s="51">
        <v>531</v>
      </c>
      <c r="R82" s="52"/>
      <c r="S82" s="52"/>
      <c r="T82" s="52">
        <f>Q82*S82</f>
        <v>0</v>
      </c>
    </row>
    <row r="83" spans="2:20" ht="12.75" customHeight="1">
      <c r="B83" s="51">
        <v>7</v>
      </c>
      <c r="C83" s="52" t="s">
        <v>95</v>
      </c>
      <c r="D83" s="64" t="str">
        <f>HYPERLINK("https://ailita.ru/catalog/sadovyj_inventar/63046/","фото")</f>
        <v>фото</v>
      </c>
      <c r="E83" s="61" t="s">
        <v>96</v>
      </c>
      <c r="F83" s="62"/>
      <c r="G83" s="62"/>
      <c r="H83" s="62"/>
      <c r="I83" s="62"/>
      <c r="J83" s="62"/>
      <c r="K83" s="62"/>
      <c r="L83" s="51">
        <v>84075</v>
      </c>
      <c r="M83" s="63" t="s">
        <v>92</v>
      </c>
      <c r="N83" s="63"/>
      <c r="O83" s="53">
        <v>0.2</v>
      </c>
      <c r="P83" s="51">
        <v>1</v>
      </c>
      <c r="Q83" s="51">
        <v>159</v>
      </c>
      <c r="R83" s="52"/>
      <c r="S83" s="52"/>
      <c r="T83" s="52">
        <f>Q83*S83</f>
        <v>0</v>
      </c>
    </row>
    <row r="84" spans="2:20" ht="12.75" customHeight="1">
      <c r="B84" s="51">
        <v>8</v>
      </c>
      <c r="C84" s="52" t="s">
        <v>97</v>
      </c>
      <c r="D84" s="64" t="str">
        <f>HYPERLINK("https://ailita.ru/catalog/sadovyj_inventar/63047/","фото")</f>
        <v>фото</v>
      </c>
      <c r="E84" s="61" t="s">
        <v>98</v>
      </c>
      <c r="F84" s="62"/>
      <c r="G84" s="62"/>
      <c r="H84" s="62"/>
      <c r="I84" s="62"/>
      <c r="J84" s="62"/>
      <c r="K84" s="62"/>
      <c r="L84" s="51">
        <v>84099</v>
      </c>
      <c r="M84" s="63" t="s">
        <v>92</v>
      </c>
      <c r="N84" s="63"/>
      <c r="O84" s="53">
        <v>0.2</v>
      </c>
      <c r="P84" s="51">
        <v>1</v>
      </c>
      <c r="Q84" s="53" t="s">
        <v>229</v>
      </c>
      <c r="R84" s="52"/>
      <c r="S84" s="52"/>
      <c r="T84" s="52">
        <f>Q84*S84</f>
        <v>0</v>
      </c>
    </row>
    <row r="85" spans="2:20" ht="12.75" customHeight="1">
      <c r="B85" s="51">
        <v>9</v>
      </c>
      <c r="C85" s="52" t="s">
        <v>99</v>
      </c>
      <c r="D85" s="64" t="str">
        <f>HYPERLINK("https://ailita.ru/catalog/sadovyj_inventar/63048/","фото")</f>
        <v>фото</v>
      </c>
      <c r="E85" s="61" t="s">
        <v>100</v>
      </c>
      <c r="F85" s="62"/>
      <c r="G85" s="62"/>
      <c r="H85" s="62"/>
      <c r="I85" s="62"/>
      <c r="J85" s="62"/>
      <c r="K85" s="62"/>
      <c r="L85" s="51">
        <v>85560</v>
      </c>
      <c r="M85" s="63" t="s">
        <v>92</v>
      </c>
      <c r="N85" s="63"/>
      <c r="O85" s="56">
        <v>0.25</v>
      </c>
      <c r="P85" s="51">
        <v>1</v>
      </c>
      <c r="Q85" s="53" t="s">
        <v>230</v>
      </c>
      <c r="R85" s="52"/>
      <c r="S85" s="52"/>
      <c r="T85" s="52">
        <f>Q85*S85</f>
        <v>0</v>
      </c>
    </row>
    <row r="86" spans="2:20" ht="12.75" customHeight="1">
      <c r="B86" s="51">
        <v>10</v>
      </c>
      <c r="C86" s="52" t="s">
        <v>101</v>
      </c>
      <c r="D86" s="64" t="str">
        <f>HYPERLINK("https://ailita.ru/catalog/sadovyj_inventar/62997/","фото")</f>
        <v>фото</v>
      </c>
      <c r="E86" s="61" t="s">
        <v>102</v>
      </c>
      <c r="F86" s="62"/>
      <c r="G86" s="62"/>
      <c r="H86" s="62"/>
      <c r="I86" s="62"/>
      <c r="J86" s="62"/>
      <c r="K86" s="62"/>
      <c r="L86" s="54" t="s">
        <v>103</v>
      </c>
      <c r="M86" s="63" t="s">
        <v>80</v>
      </c>
      <c r="N86" s="63"/>
      <c r="O86" s="56">
        <v>1.12</v>
      </c>
      <c r="P86" s="51">
        <v>12</v>
      </c>
      <c r="Q86" s="57">
        <v>1485</v>
      </c>
      <c r="R86" s="52"/>
      <c r="S86" s="52"/>
      <c r="T86" s="52">
        <f>Q86*S86</f>
        <v>0</v>
      </c>
    </row>
    <row r="87" spans="2:20" ht="12.75" customHeight="1">
      <c r="B87" s="51">
        <v>11</v>
      </c>
      <c r="C87" s="52" t="s">
        <v>104</v>
      </c>
      <c r="D87" s="64" t="str">
        <f>HYPERLINK("https://ailita.ru/catalog/sadovyj_inventar/63018/","фото")</f>
        <v>фото</v>
      </c>
      <c r="E87" s="61" t="s">
        <v>105</v>
      </c>
      <c r="F87" s="62"/>
      <c r="G87" s="62"/>
      <c r="H87" s="62"/>
      <c r="I87" s="62"/>
      <c r="J87" s="62"/>
      <c r="K87" s="62"/>
      <c r="L87" s="51">
        <v>6000</v>
      </c>
      <c r="M87" s="63" t="s">
        <v>80</v>
      </c>
      <c r="N87" s="63"/>
      <c r="O87" s="53">
        <v>9.5</v>
      </c>
      <c r="P87" s="51">
        <v>2</v>
      </c>
      <c r="Q87" s="58" t="s">
        <v>231</v>
      </c>
      <c r="R87" s="52"/>
      <c r="S87" s="52"/>
      <c r="T87" s="52">
        <f>Q87*S87</f>
        <v>0</v>
      </c>
    </row>
    <row r="88" spans="2:20" ht="12.75" customHeight="1">
      <c r="B88" s="51">
        <v>12</v>
      </c>
      <c r="C88" s="52" t="s">
        <v>106</v>
      </c>
      <c r="D88" s="64" t="str">
        <f>HYPERLINK("https://ailita.ru/catalog/sadovyj_inventar/63001/","фото")</f>
        <v>фото</v>
      </c>
      <c r="E88" s="61" t="s">
        <v>107</v>
      </c>
      <c r="F88" s="62"/>
      <c r="G88" s="62"/>
      <c r="H88" s="62"/>
      <c r="I88" s="62"/>
      <c r="J88" s="62"/>
      <c r="K88" s="62"/>
      <c r="L88" s="54" t="s">
        <v>108</v>
      </c>
      <c r="M88" s="63" t="s">
        <v>80</v>
      </c>
      <c r="N88" s="63"/>
      <c r="O88" s="56">
        <v>0.02</v>
      </c>
      <c r="P88" s="51">
        <v>100</v>
      </c>
      <c r="Q88" s="51">
        <v>33</v>
      </c>
      <c r="R88" s="52"/>
      <c r="S88" s="52"/>
      <c r="T88" s="52">
        <f>Q88*S88</f>
        <v>0</v>
      </c>
    </row>
    <row r="89" spans="2:20" ht="12.75" customHeight="1">
      <c r="B89" s="51">
        <v>13</v>
      </c>
      <c r="C89" s="52" t="s">
        <v>109</v>
      </c>
      <c r="D89" s="64" t="str">
        <f>HYPERLINK("https://ailita.ru/catalog/sadovyj_inventar/63000/","фото")</f>
        <v>фото</v>
      </c>
      <c r="E89" s="61" t="s">
        <v>110</v>
      </c>
      <c r="F89" s="62"/>
      <c r="G89" s="62"/>
      <c r="H89" s="62"/>
      <c r="I89" s="62"/>
      <c r="J89" s="62"/>
      <c r="K89" s="62"/>
      <c r="L89" s="54" t="s">
        <v>111</v>
      </c>
      <c r="M89" s="63" t="s">
        <v>80</v>
      </c>
      <c r="N89" s="63"/>
      <c r="O89" s="56">
        <v>0.02</v>
      </c>
      <c r="P89" s="51">
        <v>80</v>
      </c>
      <c r="Q89" s="53" t="s">
        <v>228</v>
      </c>
      <c r="R89" s="52"/>
      <c r="S89" s="52"/>
      <c r="T89" s="52">
        <f>Q89*S89</f>
        <v>0</v>
      </c>
    </row>
    <row r="90" spans="2:20" ht="12.75" customHeight="1">
      <c r="B90" s="51">
        <v>14</v>
      </c>
      <c r="C90" s="52" t="s">
        <v>112</v>
      </c>
      <c r="D90" s="64" t="str">
        <f>HYPERLINK("https://ailita.ru/catalog/sadovyj_inventar/63007/","фото")</f>
        <v>фото</v>
      </c>
      <c r="E90" s="61" t="s">
        <v>113</v>
      </c>
      <c r="F90" s="62"/>
      <c r="G90" s="62"/>
      <c r="H90" s="62"/>
      <c r="I90" s="62"/>
      <c r="J90" s="62"/>
      <c r="K90" s="62"/>
      <c r="L90" s="54" t="s">
        <v>114</v>
      </c>
      <c r="M90" s="63" t="s">
        <v>80</v>
      </c>
      <c r="N90" s="63"/>
      <c r="O90" s="55">
        <v>0.024</v>
      </c>
      <c r="P90" s="51">
        <v>72</v>
      </c>
      <c r="Q90" s="51">
        <v>66</v>
      </c>
      <c r="R90" s="52"/>
      <c r="S90" s="52"/>
      <c r="T90" s="52">
        <f>Q90*S90</f>
        <v>0</v>
      </c>
    </row>
    <row r="91" spans="2:20" ht="12.75" customHeight="1">
      <c r="B91" s="51">
        <v>15</v>
      </c>
      <c r="C91" s="52" t="s">
        <v>115</v>
      </c>
      <c r="D91" s="64" t="str">
        <f>HYPERLINK("https://ailita.ru/catalog/sadovyj_inventar/63006/","фото")</f>
        <v>фото</v>
      </c>
      <c r="E91" s="61" t="s">
        <v>116</v>
      </c>
      <c r="F91" s="62"/>
      <c r="G91" s="62"/>
      <c r="H91" s="62"/>
      <c r="I91" s="62"/>
      <c r="J91" s="62"/>
      <c r="K91" s="62"/>
      <c r="L91" s="54" t="s">
        <v>117</v>
      </c>
      <c r="M91" s="63" t="s">
        <v>80</v>
      </c>
      <c r="N91" s="63"/>
      <c r="O91" s="55">
        <v>0.027</v>
      </c>
      <c r="P91" s="51">
        <v>60</v>
      </c>
      <c r="Q91" s="51">
        <v>66</v>
      </c>
      <c r="R91" s="52"/>
      <c r="S91" s="52"/>
      <c r="T91" s="52">
        <f>Q91*S91</f>
        <v>0</v>
      </c>
    </row>
    <row r="92" spans="2:20" ht="12.75" customHeight="1">
      <c r="B92" s="51">
        <v>16</v>
      </c>
      <c r="C92" s="52" t="s">
        <v>118</v>
      </c>
      <c r="D92" s="64" t="str">
        <f>HYPERLINK("https://ailita.ru/catalog/sadovyj_inventar/63063/","фото")</f>
        <v>фото</v>
      </c>
      <c r="E92" s="61" t="s">
        <v>119</v>
      </c>
      <c r="F92" s="62"/>
      <c r="G92" s="62"/>
      <c r="H92" s="62"/>
      <c r="I92" s="62"/>
      <c r="J92" s="62"/>
      <c r="K92" s="62"/>
      <c r="L92" s="54" t="s">
        <v>120</v>
      </c>
      <c r="M92" s="63" t="s">
        <v>92</v>
      </c>
      <c r="N92" s="63"/>
      <c r="O92" s="51">
        <v>1</v>
      </c>
      <c r="P92" s="51">
        <v>1</v>
      </c>
      <c r="Q92" s="51">
        <v>63</v>
      </c>
      <c r="R92" s="52"/>
      <c r="S92" s="52"/>
      <c r="T92" s="52">
        <f>Q92*S92</f>
        <v>0</v>
      </c>
    </row>
    <row r="93" spans="2:20" ht="12.75" customHeight="1">
      <c r="B93" s="51">
        <v>17</v>
      </c>
      <c r="C93" s="52" t="s">
        <v>121</v>
      </c>
      <c r="D93" s="64" t="str">
        <f>HYPERLINK("https://ailita.ru/catalog/sadovyj_inventar/63022/","фото")</f>
        <v>фото</v>
      </c>
      <c r="E93" s="61" t="s">
        <v>122</v>
      </c>
      <c r="F93" s="62"/>
      <c r="G93" s="62"/>
      <c r="H93" s="62"/>
      <c r="I93" s="62"/>
      <c r="J93" s="62"/>
      <c r="K93" s="62"/>
      <c r="L93" s="51">
        <v>3575</v>
      </c>
      <c r="M93" s="63" t="s">
        <v>80</v>
      </c>
      <c r="N93" s="63"/>
      <c r="O93" s="56">
        <v>0.07</v>
      </c>
      <c r="P93" s="51">
        <v>24</v>
      </c>
      <c r="Q93" s="51">
        <v>207</v>
      </c>
      <c r="R93" s="52"/>
      <c r="S93" s="52"/>
      <c r="T93" s="52">
        <f>Q93*S93</f>
        <v>0</v>
      </c>
    </row>
    <row r="94" spans="2:20" ht="12.75" customHeight="1">
      <c r="B94" s="51">
        <v>18</v>
      </c>
      <c r="C94" s="52" t="s">
        <v>123</v>
      </c>
      <c r="D94" s="64" t="str">
        <f>HYPERLINK("https://ailita.ru/catalog/sadovyj_inventar/63021/","фото")</f>
        <v>фото</v>
      </c>
      <c r="E94" s="61" t="s">
        <v>124</v>
      </c>
      <c r="F94" s="62"/>
      <c r="G94" s="62"/>
      <c r="H94" s="62"/>
      <c r="I94" s="62"/>
      <c r="J94" s="62"/>
      <c r="K94" s="62"/>
      <c r="L94" s="51">
        <v>3368</v>
      </c>
      <c r="M94" s="63" t="s">
        <v>80</v>
      </c>
      <c r="N94" s="63"/>
      <c r="O94" s="56">
        <v>0.05</v>
      </c>
      <c r="P94" s="51">
        <v>24</v>
      </c>
      <c r="Q94" s="51">
        <v>216</v>
      </c>
      <c r="R94" s="52"/>
      <c r="S94" s="52"/>
      <c r="T94" s="52">
        <f>Q94*S94</f>
        <v>0</v>
      </c>
    </row>
    <row r="95" spans="2:20" ht="12.75" customHeight="1">
      <c r="B95" s="51">
        <v>19</v>
      </c>
      <c r="C95" s="52" t="s">
        <v>125</v>
      </c>
      <c r="D95" s="64" t="str">
        <f>HYPERLINK("https://ailita.ru/catalog/sadovyj_inventar/63050/","фото")</f>
        <v>фото</v>
      </c>
      <c r="E95" s="61" t="s">
        <v>126</v>
      </c>
      <c r="F95" s="62"/>
      <c r="G95" s="62"/>
      <c r="H95" s="62"/>
      <c r="I95" s="62"/>
      <c r="J95" s="62"/>
      <c r="K95" s="62"/>
      <c r="L95" s="51">
        <v>84310</v>
      </c>
      <c r="M95" s="63" t="s">
        <v>92</v>
      </c>
      <c r="N95" s="63"/>
      <c r="O95" s="53">
        <v>1.2</v>
      </c>
      <c r="P95" s="51">
        <v>1</v>
      </c>
      <c r="Q95" s="53" t="s">
        <v>232</v>
      </c>
      <c r="R95" s="52"/>
      <c r="S95" s="52"/>
      <c r="T95" s="52">
        <f>Q95*S95</f>
        <v>0</v>
      </c>
    </row>
    <row r="96" spans="2:20" ht="12.75" customHeight="1">
      <c r="B96" s="51">
        <v>20</v>
      </c>
      <c r="C96" s="52" t="s">
        <v>127</v>
      </c>
      <c r="D96" s="64" t="str">
        <f>HYPERLINK("https://ailita.ru/catalog/sadovyj_inventar/63060/","фото")</f>
        <v>фото</v>
      </c>
      <c r="E96" s="61" t="s">
        <v>128</v>
      </c>
      <c r="F96" s="62"/>
      <c r="G96" s="62"/>
      <c r="H96" s="62"/>
      <c r="I96" s="62"/>
      <c r="J96" s="62"/>
      <c r="K96" s="62"/>
      <c r="L96" s="51">
        <v>86796</v>
      </c>
      <c r="M96" s="63" t="s">
        <v>92</v>
      </c>
      <c r="N96" s="63"/>
      <c r="O96" s="53">
        <v>0.7</v>
      </c>
      <c r="P96" s="51">
        <v>1</v>
      </c>
      <c r="Q96" s="51">
        <v>234</v>
      </c>
      <c r="R96" s="52"/>
      <c r="S96" s="52"/>
      <c r="T96" s="52">
        <f>Q96*S96</f>
        <v>0</v>
      </c>
    </row>
    <row r="97" spans="2:20" ht="12.75" customHeight="1">
      <c r="B97" s="51">
        <v>21</v>
      </c>
      <c r="C97" s="52" t="s">
        <v>129</v>
      </c>
      <c r="D97" s="64" t="str">
        <f>HYPERLINK("https://ailita.ru/catalog/sadovyj_inventar/63052/","фото")</f>
        <v>фото</v>
      </c>
      <c r="E97" s="61" t="s">
        <v>130</v>
      </c>
      <c r="F97" s="62"/>
      <c r="G97" s="62"/>
      <c r="H97" s="62"/>
      <c r="I97" s="62"/>
      <c r="J97" s="62"/>
      <c r="K97" s="62"/>
      <c r="L97" s="51">
        <v>84358</v>
      </c>
      <c r="M97" s="63" t="s">
        <v>92</v>
      </c>
      <c r="N97" s="63"/>
      <c r="O97" s="56">
        <v>1.35</v>
      </c>
      <c r="P97" s="51">
        <v>1</v>
      </c>
      <c r="Q97" s="53" t="s">
        <v>232</v>
      </c>
      <c r="R97" s="52"/>
      <c r="S97" s="52"/>
      <c r="T97" s="52">
        <f>Q97*S97</f>
        <v>0</v>
      </c>
    </row>
    <row r="98" spans="2:20" ht="12.75" customHeight="1">
      <c r="B98" s="51">
        <v>22</v>
      </c>
      <c r="C98" s="52" t="s">
        <v>131</v>
      </c>
      <c r="D98" s="64" t="str">
        <f>HYPERLINK("https://ailita.ru/catalog/sadovyj_inventar/63053/","фото")</f>
        <v>фото</v>
      </c>
      <c r="E98" s="61" t="s">
        <v>132</v>
      </c>
      <c r="F98" s="62"/>
      <c r="G98" s="62"/>
      <c r="H98" s="62"/>
      <c r="I98" s="62"/>
      <c r="J98" s="62"/>
      <c r="K98" s="62"/>
      <c r="L98" s="51">
        <v>83979</v>
      </c>
      <c r="M98" s="63" t="s">
        <v>92</v>
      </c>
      <c r="N98" s="63"/>
      <c r="O98" s="56">
        <v>0.25</v>
      </c>
      <c r="P98" s="51">
        <v>1</v>
      </c>
      <c r="Q98" s="53" t="s">
        <v>229</v>
      </c>
      <c r="R98" s="52"/>
      <c r="S98" s="52"/>
      <c r="T98" s="52">
        <f>Q98*S98</f>
        <v>0</v>
      </c>
    </row>
    <row r="99" spans="2:20" ht="12.75" customHeight="1">
      <c r="B99" s="51">
        <v>23</v>
      </c>
      <c r="C99" s="52" t="s">
        <v>133</v>
      </c>
      <c r="D99" s="64" t="str">
        <f>HYPERLINK("https://ailita.ru/catalog/sadovyj_inventar/63070/","фото")</f>
        <v>фото</v>
      </c>
      <c r="E99" s="61" t="s">
        <v>132</v>
      </c>
      <c r="F99" s="62"/>
      <c r="G99" s="62"/>
      <c r="H99" s="62"/>
      <c r="I99" s="62"/>
      <c r="J99" s="62"/>
      <c r="K99" s="62"/>
      <c r="L99" s="51">
        <v>87168</v>
      </c>
      <c r="M99" s="63" t="s">
        <v>92</v>
      </c>
      <c r="N99" s="63"/>
      <c r="O99" s="56">
        <v>0.25</v>
      </c>
      <c r="P99" s="51">
        <v>1</v>
      </c>
      <c r="Q99" s="53" t="s">
        <v>233</v>
      </c>
      <c r="R99" s="52"/>
      <c r="S99" s="52"/>
      <c r="T99" s="52">
        <f>Q99*S99</f>
        <v>0</v>
      </c>
    </row>
    <row r="100" spans="2:20" ht="12.75" customHeight="1">
      <c r="B100" s="51">
        <v>24</v>
      </c>
      <c r="C100" s="52" t="s">
        <v>134</v>
      </c>
      <c r="D100" s="64" t="str">
        <f>HYPERLINK("https://ailita.ru/catalog/sadovyj_inventar/62988/","фото")</f>
        <v>фото</v>
      </c>
      <c r="E100" s="61" t="s">
        <v>135</v>
      </c>
      <c r="F100" s="62"/>
      <c r="G100" s="62"/>
      <c r="H100" s="62"/>
      <c r="I100" s="62"/>
      <c r="J100" s="62"/>
      <c r="K100" s="62"/>
      <c r="L100" s="54" t="s">
        <v>136</v>
      </c>
      <c r="M100" s="63" t="s">
        <v>80</v>
      </c>
      <c r="N100" s="63"/>
      <c r="O100" s="56">
        <v>1.08</v>
      </c>
      <c r="P100" s="51">
        <v>1</v>
      </c>
      <c r="Q100" s="57">
        <v>1128</v>
      </c>
      <c r="R100" s="52"/>
      <c r="S100" s="52"/>
      <c r="T100" s="52">
        <f>Q100*S100</f>
        <v>0</v>
      </c>
    </row>
    <row r="101" spans="2:20" ht="12.75" customHeight="1">
      <c r="B101" s="51">
        <v>25</v>
      </c>
      <c r="C101" s="52" t="s">
        <v>137</v>
      </c>
      <c r="D101" s="64" t="str">
        <f>HYPERLINK("https://ailita.ru/catalog/sadovyj_inventar/62987/","фото")</f>
        <v>фото</v>
      </c>
      <c r="E101" s="61" t="s">
        <v>138</v>
      </c>
      <c r="F101" s="62"/>
      <c r="G101" s="62"/>
      <c r="H101" s="62"/>
      <c r="I101" s="62"/>
      <c r="J101" s="62"/>
      <c r="K101" s="62"/>
      <c r="L101" s="54" t="s">
        <v>139</v>
      </c>
      <c r="M101" s="63" t="s">
        <v>80</v>
      </c>
      <c r="N101" s="63"/>
      <c r="O101" s="56">
        <v>1.04</v>
      </c>
      <c r="P101" s="51">
        <v>1</v>
      </c>
      <c r="Q101" s="57">
        <v>1122</v>
      </c>
      <c r="R101" s="52"/>
      <c r="S101" s="52"/>
      <c r="T101" s="52">
        <f>Q101*S101</f>
        <v>0</v>
      </c>
    </row>
    <row r="102" spans="2:20" ht="12.75" customHeight="1">
      <c r="B102" s="51">
        <v>26</v>
      </c>
      <c r="C102" s="52" t="s">
        <v>140</v>
      </c>
      <c r="D102" s="64" t="str">
        <f>HYPERLINK("https://ailita.ru/catalog/sadovyj_inventar/62989/","фото")</f>
        <v>фото</v>
      </c>
      <c r="E102" s="61" t="s">
        <v>141</v>
      </c>
      <c r="F102" s="62"/>
      <c r="G102" s="62"/>
      <c r="H102" s="62"/>
      <c r="I102" s="62"/>
      <c r="J102" s="62"/>
      <c r="K102" s="62"/>
      <c r="L102" s="54" t="s">
        <v>142</v>
      </c>
      <c r="M102" s="63" t="s">
        <v>80</v>
      </c>
      <c r="N102" s="63"/>
      <c r="O102" s="56">
        <v>1.33</v>
      </c>
      <c r="P102" s="51">
        <v>1</v>
      </c>
      <c r="Q102" s="57">
        <v>2181</v>
      </c>
      <c r="R102" s="52"/>
      <c r="S102" s="52"/>
      <c r="T102" s="52">
        <f>Q102*S102</f>
        <v>0</v>
      </c>
    </row>
    <row r="103" spans="2:20" ht="12.75" customHeight="1">
      <c r="B103" s="51">
        <v>27</v>
      </c>
      <c r="C103" s="52" t="s">
        <v>143</v>
      </c>
      <c r="D103" s="64" t="str">
        <f>HYPERLINK("https://ailita.ru/catalog/sadovyj_inventar/63061/","фото")</f>
        <v>фото</v>
      </c>
      <c r="E103" s="61" t="s">
        <v>144</v>
      </c>
      <c r="F103" s="62"/>
      <c r="G103" s="62"/>
      <c r="H103" s="62"/>
      <c r="I103" s="62"/>
      <c r="J103" s="62"/>
      <c r="K103" s="62"/>
      <c r="L103" s="51">
        <v>45463</v>
      </c>
      <c r="M103" s="63" t="s">
        <v>92</v>
      </c>
      <c r="N103" s="63"/>
      <c r="O103" s="53">
        <v>1.8</v>
      </c>
      <c r="P103" s="51">
        <v>1</v>
      </c>
      <c r="Q103" s="51">
        <v>378</v>
      </c>
      <c r="R103" s="52"/>
      <c r="S103" s="52"/>
      <c r="T103" s="52">
        <f>Q103*S103</f>
        <v>0</v>
      </c>
    </row>
    <row r="104" spans="2:20" ht="12.75" customHeight="1">
      <c r="B104" s="51">
        <v>28</v>
      </c>
      <c r="C104" s="52" t="s">
        <v>145</v>
      </c>
      <c r="D104" s="64" t="str">
        <f>HYPERLINK("https://ailita.ru/catalog/sadovyj_inventar/63055/","фото")</f>
        <v>фото</v>
      </c>
      <c r="E104" s="61" t="s">
        <v>146</v>
      </c>
      <c r="F104" s="62"/>
      <c r="G104" s="62"/>
      <c r="H104" s="62"/>
      <c r="I104" s="62"/>
      <c r="J104" s="62"/>
      <c r="K104" s="62"/>
      <c r="L104" s="51">
        <v>84020</v>
      </c>
      <c r="M104" s="63" t="s">
        <v>92</v>
      </c>
      <c r="N104" s="63"/>
      <c r="O104" s="56">
        <v>0.25</v>
      </c>
      <c r="P104" s="51">
        <v>1</v>
      </c>
      <c r="Q104" s="53" t="s">
        <v>229</v>
      </c>
      <c r="R104" s="52"/>
      <c r="S104" s="52"/>
      <c r="T104" s="52">
        <f>Q104*S104</f>
        <v>0</v>
      </c>
    </row>
    <row r="105" spans="2:20" ht="12.75" customHeight="1">
      <c r="B105" s="51">
        <v>29</v>
      </c>
      <c r="C105" s="52" t="s">
        <v>147</v>
      </c>
      <c r="D105" s="64" t="str">
        <f>HYPERLINK("https://ailita.ru/catalog/sadovyj_inventar/63056/","фото")</f>
        <v>фото</v>
      </c>
      <c r="E105" s="61" t="s">
        <v>148</v>
      </c>
      <c r="F105" s="62"/>
      <c r="G105" s="62"/>
      <c r="H105" s="62"/>
      <c r="I105" s="62"/>
      <c r="J105" s="62"/>
      <c r="K105" s="62"/>
      <c r="L105" s="51">
        <v>84044</v>
      </c>
      <c r="M105" s="63" t="s">
        <v>92</v>
      </c>
      <c r="N105" s="63"/>
      <c r="O105" s="56">
        <v>0.25</v>
      </c>
      <c r="P105" s="51">
        <v>1</v>
      </c>
      <c r="Q105" s="53" t="s">
        <v>229</v>
      </c>
      <c r="R105" s="52"/>
      <c r="S105" s="52"/>
      <c r="T105" s="52">
        <f>Q105*S105</f>
        <v>0</v>
      </c>
    </row>
    <row r="106" spans="2:20" ht="12.75" customHeight="1">
      <c r="B106" s="51">
        <v>30</v>
      </c>
      <c r="C106" s="52" t="s">
        <v>149</v>
      </c>
      <c r="D106" s="64" t="str">
        <f>HYPERLINK("https://ailita.ru/catalog/sadovyj_inventar/63002/","фото")</f>
        <v>фото</v>
      </c>
      <c r="E106" s="61" t="s">
        <v>150</v>
      </c>
      <c r="F106" s="62"/>
      <c r="G106" s="62"/>
      <c r="H106" s="62"/>
      <c r="I106" s="62"/>
      <c r="J106" s="62"/>
      <c r="K106" s="62"/>
      <c r="L106" s="54" t="s">
        <v>151</v>
      </c>
      <c r="M106" s="63" t="s">
        <v>80</v>
      </c>
      <c r="N106" s="63"/>
      <c r="O106" s="55">
        <v>0.015</v>
      </c>
      <c r="P106" s="51">
        <v>100</v>
      </c>
      <c r="Q106" s="51">
        <v>36</v>
      </c>
      <c r="R106" s="52"/>
      <c r="S106" s="52"/>
      <c r="T106" s="52">
        <f>Q106*S106</f>
        <v>0</v>
      </c>
    </row>
    <row r="107" spans="2:20" ht="12.75" customHeight="1">
      <c r="B107" s="51">
        <v>31</v>
      </c>
      <c r="C107" s="52" t="s">
        <v>152</v>
      </c>
      <c r="D107" s="64" t="str">
        <f>HYPERLINK("https://ailita.ru/catalog/sadovyj_inventar/63003/","фото")</f>
        <v>фото</v>
      </c>
      <c r="E107" s="61" t="s">
        <v>153</v>
      </c>
      <c r="F107" s="62"/>
      <c r="G107" s="62"/>
      <c r="H107" s="62"/>
      <c r="I107" s="62"/>
      <c r="J107" s="62"/>
      <c r="K107" s="62"/>
      <c r="L107" s="54" t="s">
        <v>154</v>
      </c>
      <c r="M107" s="63" t="s">
        <v>80</v>
      </c>
      <c r="N107" s="63"/>
      <c r="O107" s="55">
        <v>0.025</v>
      </c>
      <c r="P107" s="51">
        <v>70</v>
      </c>
      <c r="Q107" s="53" t="s">
        <v>228</v>
      </c>
      <c r="R107" s="52"/>
      <c r="S107" s="52"/>
      <c r="T107" s="52">
        <f>Q107*S107</f>
        <v>0</v>
      </c>
    </row>
    <row r="108" spans="2:20" ht="12.75" customHeight="1">
      <c r="B108" s="51">
        <v>32</v>
      </c>
      <c r="C108" s="52" t="s">
        <v>155</v>
      </c>
      <c r="D108" s="64" t="str">
        <f>HYPERLINK("https://ailita.ru/catalog/sadovyj_inventar/63013/","фото")</f>
        <v>фото</v>
      </c>
      <c r="E108" s="61" t="s">
        <v>156</v>
      </c>
      <c r="F108" s="62"/>
      <c r="G108" s="62"/>
      <c r="H108" s="62"/>
      <c r="I108" s="62"/>
      <c r="J108" s="62"/>
      <c r="K108" s="62"/>
      <c r="L108" s="54" t="s">
        <v>157</v>
      </c>
      <c r="M108" s="63" t="s">
        <v>80</v>
      </c>
      <c r="N108" s="63"/>
      <c r="O108" s="56">
        <v>0.03</v>
      </c>
      <c r="P108" s="51">
        <v>70</v>
      </c>
      <c r="Q108" s="51">
        <v>72</v>
      </c>
      <c r="R108" s="52"/>
      <c r="S108" s="52"/>
      <c r="T108" s="52">
        <f>Q108*S108</f>
        <v>0</v>
      </c>
    </row>
    <row r="109" spans="2:20" ht="12.75" customHeight="1">
      <c r="B109" s="51">
        <v>33</v>
      </c>
      <c r="C109" s="52" t="s">
        <v>158</v>
      </c>
      <c r="D109" s="64" t="str">
        <f>HYPERLINK("https://ailita.ru/catalog/sadovyj_inventar/63019/","фото")</f>
        <v>фото</v>
      </c>
      <c r="E109" s="61" t="s">
        <v>159</v>
      </c>
      <c r="F109" s="62"/>
      <c r="G109" s="62"/>
      <c r="H109" s="62"/>
      <c r="I109" s="62"/>
      <c r="J109" s="62"/>
      <c r="K109" s="62"/>
      <c r="L109" s="59">
        <v>110</v>
      </c>
      <c r="M109" s="63" t="s">
        <v>80</v>
      </c>
      <c r="N109" s="63"/>
      <c r="O109" s="56">
        <v>0.31</v>
      </c>
      <c r="P109" s="51">
        <v>24</v>
      </c>
      <c r="Q109" s="53" t="s">
        <v>234</v>
      </c>
      <c r="R109" s="52"/>
      <c r="S109" s="52"/>
      <c r="T109" s="52">
        <f>Q109*S109</f>
        <v>0</v>
      </c>
    </row>
    <row r="110" spans="2:20" ht="12.75" customHeight="1">
      <c r="B110" s="51">
        <v>34</v>
      </c>
      <c r="C110" s="52" t="s">
        <v>160</v>
      </c>
      <c r="D110" s="64" t="str">
        <f>HYPERLINK("https://ailita.ru/catalog/sadovyj_inventar/63037/","фото")</f>
        <v>фото</v>
      </c>
      <c r="E110" s="61" t="s">
        <v>161</v>
      </c>
      <c r="F110" s="62"/>
      <c r="G110" s="62"/>
      <c r="H110" s="62"/>
      <c r="I110" s="62"/>
      <c r="J110" s="62"/>
      <c r="K110" s="62"/>
      <c r="L110" s="51">
        <v>8557</v>
      </c>
      <c r="M110" s="63" t="s">
        <v>80</v>
      </c>
      <c r="N110" s="63"/>
      <c r="O110" s="53">
        <v>0.3</v>
      </c>
      <c r="P110" s="51">
        <v>6</v>
      </c>
      <c r="Q110" s="51">
        <v>936</v>
      </c>
      <c r="R110" s="52"/>
      <c r="S110" s="52"/>
      <c r="T110" s="52">
        <f>Q110*S110</f>
        <v>0</v>
      </c>
    </row>
    <row r="111" spans="2:20" ht="12.75" customHeight="1">
      <c r="B111" s="51">
        <v>35</v>
      </c>
      <c r="C111" s="52" t="s">
        <v>162</v>
      </c>
      <c r="D111" s="64" t="str">
        <f>HYPERLINK("https://ailita.ru/catalog/sadovyj_inventar/63014/","фото")</f>
        <v>фото</v>
      </c>
      <c r="E111" s="61" t="s">
        <v>163</v>
      </c>
      <c r="F111" s="62"/>
      <c r="G111" s="62"/>
      <c r="H111" s="62"/>
      <c r="I111" s="62"/>
      <c r="J111" s="62"/>
      <c r="K111" s="62"/>
      <c r="L111" s="54" t="s">
        <v>164</v>
      </c>
      <c r="M111" s="63" t="s">
        <v>80</v>
      </c>
      <c r="N111" s="63"/>
      <c r="O111" s="56">
        <v>0.32</v>
      </c>
      <c r="P111" s="51">
        <v>14</v>
      </c>
      <c r="Q111" s="58" t="s">
        <v>235</v>
      </c>
      <c r="R111" s="52"/>
      <c r="S111" s="52"/>
      <c r="T111" s="52">
        <f>Q111*S111</f>
        <v>0</v>
      </c>
    </row>
    <row r="112" spans="2:20" ht="12.75" customHeight="1">
      <c r="B112" s="51">
        <v>36</v>
      </c>
      <c r="C112" s="52" t="s">
        <v>165</v>
      </c>
      <c r="D112" s="64" t="str">
        <f>HYPERLINK("https://ailita.ru/catalog/sadovyj_inventar/63011/","фото")</f>
        <v>фото</v>
      </c>
      <c r="E112" s="61" t="s">
        <v>166</v>
      </c>
      <c r="F112" s="62"/>
      <c r="G112" s="62"/>
      <c r="H112" s="62"/>
      <c r="I112" s="62"/>
      <c r="J112" s="62"/>
      <c r="K112" s="62"/>
      <c r="L112" s="54" t="s">
        <v>167</v>
      </c>
      <c r="M112" s="63" t="s">
        <v>80</v>
      </c>
      <c r="N112" s="63"/>
      <c r="O112" s="56">
        <v>0.08</v>
      </c>
      <c r="P112" s="51">
        <v>20</v>
      </c>
      <c r="Q112" s="51">
        <v>177</v>
      </c>
      <c r="R112" s="52"/>
      <c r="S112" s="52"/>
      <c r="T112" s="52">
        <f>Q112*S112</f>
        <v>0</v>
      </c>
    </row>
    <row r="113" spans="2:20" ht="12.75" customHeight="1">
      <c r="B113" s="51">
        <v>37</v>
      </c>
      <c r="C113" s="52" t="s">
        <v>168</v>
      </c>
      <c r="D113" s="64" t="str">
        <f>HYPERLINK("https://ailita.ru/catalog/sadovyj_inventar/63010/","фото")</f>
        <v>фото</v>
      </c>
      <c r="E113" s="61" t="s">
        <v>169</v>
      </c>
      <c r="F113" s="62"/>
      <c r="G113" s="62"/>
      <c r="H113" s="62"/>
      <c r="I113" s="62"/>
      <c r="J113" s="62"/>
      <c r="K113" s="62"/>
      <c r="L113" s="54" t="s">
        <v>170</v>
      </c>
      <c r="M113" s="63" t="s">
        <v>80</v>
      </c>
      <c r="N113" s="63"/>
      <c r="O113" s="56">
        <v>0.14</v>
      </c>
      <c r="P113" s="51">
        <v>16</v>
      </c>
      <c r="Q113" s="53" t="s">
        <v>236</v>
      </c>
      <c r="R113" s="52"/>
      <c r="S113" s="52"/>
      <c r="T113" s="52">
        <f>Q113*S113</f>
        <v>0</v>
      </c>
    </row>
    <row r="114" spans="2:20" ht="12.75" customHeight="1">
      <c r="B114" s="51">
        <v>38</v>
      </c>
      <c r="C114" s="52" t="s">
        <v>171</v>
      </c>
      <c r="D114" s="64" t="str">
        <f>HYPERLINK("https://ailita.ru/catalog/sadovyj_inventar/63012/","фото")</f>
        <v>фото</v>
      </c>
      <c r="E114" s="61" t="s">
        <v>172</v>
      </c>
      <c r="F114" s="62"/>
      <c r="G114" s="62"/>
      <c r="H114" s="62"/>
      <c r="I114" s="62"/>
      <c r="J114" s="62"/>
      <c r="K114" s="62"/>
      <c r="L114" s="54" t="s">
        <v>173</v>
      </c>
      <c r="M114" s="63" t="s">
        <v>80</v>
      </c>
      <c r="N114" s="63"/>
      <c r="O114" s="56">
        <v>0.12</v>
      </c>
      <c r="P114" s="51">
        <v>26</v>
      </c>
      <c r="Q114" s="53" t="s">
        <v>236</v>
      </c>
      <c r="R114" s="52"/>
      <c r="S114" s="52"/>
      <c r="T114" s="52">
        <f>Q114*S114</f>
        <v>0</v>
      </c>
    </row>
    <row r="115" spans="2:20" ht="12.75" customHeight="1">
      <c r="B115" s="51">
        <v>39</v>
      </c>
      <c r="C115" s="52" t="s">
        <v>174</v>
      </c>
      <c r="D115" s="64" t="str">
        <f>HYPERLINK("https://ailita.ru/catalog/sadovyj_inventar/63015/","фото")</f>
        <v>фото</v>
      </c>
      <c r="E115" s="61" t="s">
        <v>175</v>
      </c>
      <c r="F115" s="62"/>
      <c r="G115" s="62"/>
      <c r="H115" s="62"/>
      <c r="I115" s="62"/>
      <c r="J115" s="62"/>
      <c r="K115" s="62"/>
      <c r="L115" s="54" t="s">
        <v>176</v>
      </c>
      <c r="M115" s="63" t="s">
        <v>80</v>
      </c>
      <c r="N115" s="63"/>
      <c r="O115" s="56">
        <v>0.08</v>
      </c>
      <c r="P115" s="51">
        <v>26</v>
      </c>
      <c r="Q115" s="53" t="s">
        <v>237</v>
      </c>
      <c r="R115" s="52"/>
      <c r="S115" s="52"/>
      <c r="T115" s="52">
        <f>Q115*S115</f>
        <v>0</v>
      </c>
    </row>
    <row r="116" spans="2:20" ht="12.75" customHeight="1">
      <c r="B116" s="51">
        <v>40</v>
      </c>
      <c r="C116" s="52" t="s">
        <v>177</v>
      </c>
      <c r="D116" s="64" t="str">
        <f>HYPERLINK("https://ailita.ru/catalog/sadovyj_inventar/63027/","фото")</f>
        <v>фото</v>
      </c>
      <c r="E116" s="61" t="s">
        <v>178</v>
      </c>
      <c r="F116" s="62"/>
      <c r="G116" s="62"/>
      <c r="H116" s="62"/>
      <c r="I116" s="62"/>
      <c r="J116" s="62"/>
      <c r="K116" s="62"/>
      <c r="L116" s="51">
        <v>4329</v>
      </c>
      <c r="M116" s="63" t="s">
        <v>80</v>
      </c>
      <c r="N116" s="63"/>
      <c r="O116" s="53">
        <v>0.3</v>
      </c>
      <c r="P116" s="51">
        <v>12</v>
      </c>
      <c r="Q116" s="58" t="s">
        <v>238</v>
      </c>
      <c r="R116" s="52"/>
      <c r="S116" s="52"/>
      <c r="T116" s="52">
        <f>Q116*S116</f>
        <v>0</v>
      </c>
    </row>
    <row r="117" spans="2:20" ht="12.75" customHeight="1">
      <c r="B117" s="51">
        <v>41</v>
      </c>
      <c r="C117" s="52" t="s">
        <v>179</v>
      </c>
      <c r="D117" s="64" t="str">
        <f>HYPERLINK("https://ailita.ru/catalog/sadovyj_inventar/63028/","фото")</f>
        <v>фото</v>
      </c>
      <c r="E117" s="61" t="s">
        <v>180</v>
      </c>
      <c r="F117" s="62"/>
      <c r="G117" s="62"/>
      <c r="H117" s="62"/>
      <c r="I117" s="62"/>
      <c r="J117" s="62"/>
      <c r="K117" s="62"/>
      <c r="L117" s="51">
        <v>4033</v>
      </c>
      <c r="M117" s="63" t="s">
        <v>80</v>
      </c>
      <c r="N117" s="63"/>
      <c r="O117" s="56">
        <v>0.17</v>
      </c>
      <c r="P117" s="51">
        <v>8</v>
      </c>
      <c r="Q117" s="53" t="s">
        <v>239</v>
      </c>
      <c r="R117" s="52"/>
      <c r="S117" s="52"/>
      <c r="T117" s="52">
        <f>Q117*S117</f>
        <v>0</v>
      </c>
    </row>
    <row r="118" spans="2:20" ht="12.75" customHeight="1">
      <c r="B118" s="51">
        <v>42</v>
      </c>
      <c r="C118" s="52" t="s">
        <v>181</v>
      </c>
      <c r="D118" s="64" t="str">
        <f>HYPERLINK("https://ailita.ru/catalog/sadovyj_inventar/63035/","фото")</f>
        <v>фото</v>
      </c>
      <c r="E118" s="61" t="s">
        <v>182</v>
      </c>
      <c r="F118" s="62"/>
      <c r="G118" s="62"/>
      <c r="H118" s="62"/>
      <c r="I118" s="62"/>
      <c r="J118" s="62"/>
      <c r="K118" s="62"/>
      <c r="L118" s="51">
        <v>4503</v>
      </c>
      <c r="M118" s="63" t="s">
        <v>80</v>
      </c>
      <c r="N118" s="63"/>
      <c r="O118" s="56">
        <v>0.56</v>
      </c>
      <c r="P118" s="51">
        <v>12</v>
      </c>
      <c r="Q118" s="57">
        <v>1221</v>
      </c>
      <c r="R118" s="52"/>
      <c r="S118" s="52"/>
      <c r="T118" s="52">
        <f>Q118*S118</f>
        <v>0</v>
      </c>
    </row>
    <row r="119" spans="2:20" ht="12.75" customHeight="1">
      <c r="B119" s="51">
        <v>43</v>
      </c>
      <c r="C119" s="52" t="s">
        <v>183</v>
      </c>
      <c r="D119" s="64" t="str">
        <f>HYPERLINK("https://ailita.ru/catalog/sadovyj_inventar/63034/","фото")</f>
        <v>фото</v>
      </c>
      <c r="E119" s="61" t="s">
        <v>184</v>
      </c>
      <c r="F119" s="62"/>
      <c r="G119" s="62"/>
      <c r="H119" s="62"/>
      <c r="I119" s="62"/>
      <c r="J119" s="62"/>
      <c r="K119" s="62"/>
      <c r="L119" s="51">
        <v>4729</v>
      </c>
      <c r="M119" s="63" t="s">
        <v>80</v>
      </c>
      <c r="N119" s="63"/>
      <c r="O119" s="56">
        <v>0.63</v>
      </c>
      <c r="P119" s="51">
        <v>12</v>
      </c>
      <c r="Q119" s="58" t="s">
        <v>240</v>
      </c>
      <c r="R119" s="52"/>
      <c r="S119" s="52"/>
      <c r="T119" s="52">
        <f>Q119*S119</f>
        <v>0</v>
      </c>
    </row>
    <row r="120" spans="2:20" ht="12.75" customHeight="1">
      <c r="B120" s="51">
        <v>44</v>
      </c>
      <c r="C120" s="52" t="s">
        <v>185</v>
      </c>
      <c r="D120" s="64" t="str">
        <f>HYPERLINK("https://ailita.ru/catalog/sadovyj_inventar/63033/","фото")</f>
        <v>фото</v>
      </c>
      <c r="E120" s="61" t="s">
        <v>186</v>
      </c>
      <c r="F120" s="62"/>
      <c r="G120" s="62"/>
      <c r="H120" s="62"/>
      <c r="I120" s="62"/>
      <c r="J120" s="62"/>
      <c r="K120" s="62"/>
      <c r="L120" s="51">
        <v>4703</v>
      </c>
      <c r="M120" s="63" t="s">
        <v>80</v>
      </c>
      <c r="N120" s="63"/>
      <c r="O120" s="56">
        <v>0.63</v>
      </c>
      <c r="P120" s="51">
        <v>6</v>
      </c>
      <c r="Q120" s="58" t="s">
        <v>241</v>
      </c>
      <c r="R120" s="52"/>
      <c r="S120" s="52"/>
      <c r="T120" s="52">
        <f>Q120*S120</f>
        <v>0</v>
      </c>
    </row>
    <row r="121" spans="2:20" ht="12.75" customHeight="1">
      <c r="B121" s="51">
        <v>45</v>
      </c>
      <c r="C121" s="52" t="s">
        <v>187</v>
      </c>
      <c r="D121" s="64" t="str">
        <f>HYPERLINK("https://ailita.ru/catalog/sadovyj_inventar/63029/","фото")</f>
        <v>фото</v>
      </c>
      <c r="E121" s="61" t="s">
        <v>188</v>
      </c>
      <c r="F121" s="62"/>
      <c r="G121" s="62"/>
      <c r="H121" s="62"/>
      <c r="I121" s="62"/>
      <c r="J121" s="62"/>
      <c r="K121" s="62"/>
      <c r="L121" s="51">
        <v>2080</v>
      </c>
      <c r="M121" s="63" t="s">
        <v>80</v>
      </c>
      <c r="N121" s="63"/>
      <c r="O121" s="53">
        <v>0.1</v>
      </c>
      <c r="P121" s="51">
        <v>12</v>
      </c>
      <c r="Q121" s="51">
        <v>309</v>
      </c>
      <c r="R121" s="52"/>
      <c r="S121" s="52"/>
      <c r="T121" s="52">
        <f>Q121*S121</f>
        <v>0</v>
      </c>
    </row>
    <row r="122" spans="2:20" ht="12.75" customHeight="1">
      <c r="B122" s="51">
        <v>46</v>
      </c>
      <c r="C122" s="52" t="s">
        <v>189</v>
      </c>
      <c r="D122" s="64" t="str">
        <f>HYPERLINK("https://ailita.ru/catalog/sadovyj_inventar/63042/","фото")</f>
        <v>фото</v>
      </c>
      <c r="E122" s="61" t="s">
        <v>190</v>
      </c>
      <c r="F122" s="62"/>
      <c r="G122" s="62"/>
      <c r="H122" s="62"/>
      <c r="I122" s="62"/>
      <c r="J122" s="62"/>
      <c r="K122" s="62"/>
      <c r="L122" s="54" t="s">
        <v>191</v>
      </c>
      <c r="M122" s="63" t="s">
        <v>80</v>
      </c>
      <c r="N122" s="63"/>
      <c r="O122" s="53">
        <v>0.4</v>
      </c>
      <c r="P122" s="51">
        <v>100</v>
      </c>
      <c r="Q122" s="53" t="s">
        <v>228</v>
      </c>
      <c r="R122" s="52"/>
      <c r="S122" s="52"/>
      <c r="T122" s="52">
        <f>Q122*S122</f>
        <v>0</v>
      </c>
    </row>
    <row r="123" spans="2:20" ht="12.75" customHeight="1">
      <c r="B123" s="51">
        <v>47</v>
      </c>
      <c r="C123" s="52" t="s">
        <v>192</v>
      </c>
      <c r="D123" s="64" t="str">
        <f>HYPERLINK("https://ailita.ru/catalog/sadovyj_inventar/63064/","фото")</f>
        <v>фото</v>
      </c>
      <c r="E123" s="61" t="s">
        <v>193</v>
      </c>
      <c r="F123" s="62"/>
      <c r="G123" s="62"/>
      <c r="H123" s="62"/>
      <c r="I123" s="62"/>
      <c r="J123" s="62"/>
      <c r="K123" s="62"/>
      <c r="L123" s="54" t="s">
        <v>194</v>
      </c>
      <c r="M123" s="63" t="s">
        <v>92</v>
      </c>
      <c r="N123" s="63"/>
      <c r="O123" s="51">
        <v>1</v>
      </c>
      <c r="P123" s="51">
        <v>1</v>
      </c>
      <c r="Q123" s="53" t="s">
        <v>242</v>
      </c>
      <c r="R123" s="52"/>
      <c r="S123" s="52"/>
      <c r="T123" s="52">
        <f>Q123*S123</f>
        <v>0</v>
      </c>
    </row>
    <row r="124" spans="2:20" ht="12.75" customHeight="1">
      <c r="B124" s="51">
        <v>48</v>
      </c>
      <c r="C124" s="52" t="s">
        <v>195</v>
      </c>
      <c r="D124" s="64" t="str">
        <f>HYPERLINK("https://ailita.ru/catalog/sadovyj_inventar/62995/","фото")</f>
        <v>фото</v>
      </c>
      <c r="E124" s="61" t="s">
        <v>196</v>
      </c>
      <c r="F124" s="62"/>
      <c r="G124" s="62"/>
      <c r="H124" s="62"/>
      <c r="I124" s="62"/>
      <c r="J124" s="62"/>
      <c r="K124" s="62"/>
      <c r="L124" s="54" t="s">
        <v>197</v>
      </c>
      <c r="M124" s="63" t="s">
        <v>80</v>
      </c>
      <c r="N124" s="63"/>
      <c r="O124" s="56">
        <v>0.22</v>
      </c>
      <c r="P124" s="51">
        <v>12</v>
      </c>
      <c r="Q124" s="53" t="s">
        <v>243</v>
      </c>
      <c r="R124" s="52"/>
      <c r="S124" s="52"/>
      <c r="T124" s="52">
        <f>Q124*S124</f>
        <v>0</v>
      </c>
    </row>
    <row r="125" spans="2:20" ht="12.75" customHeight="1">
      <c r="B125" s="51">
        <v>49</v>
      </c>
      <c r="C125" s="52" t="s">
        <v>198</v>
      </c>
      <c r="D125" s="64" t="str">
        <f>HYPERLINK("https://ailita.ru/catalog/sadovyj_inventar/63057/","фото")</f>
        <v>фото</v>
      </c>
      <c r="E125" s="61" t="s">
        <v>199</v>
      </c>
      <c r="F125" s="62"/>
      <c r="G125" s="62"/>
      <c r="H125" s="62"/>
      <c r="I125" s="62"/>
      <c r="J125" s="62"/>
      <c r="K125" s="62"/>
      <c r="L125" s="51">
        <v>83870</v>
      </c>
      <c r="M125" s="63" t="s">
        <v>92</v>
      </c>
      <c r="N125" s="63"/>
      <c r="O125" s="56">
        <v>0.25</v>
      </c>
      <c r="P125" s="51">
        <v>1</v>
      </c>
      <c r="Q125" s="53" t="s">
        <v>229</v>
      </c>
      <c r="R125" s="52"/>
      <c r="S125" s="52"/>
      <c r="T125" s="52">
        <f>Q125*S125</f>
        <v>0</v>
      </c>
    </row>
    <row r="126" spans="2:20" ht="12.75" customHeight="1">
      <c r="B126" s="51">
        <v>50</v>
      </c>
      <c r="C126" s="52" t="s">
        <v>200</v>
      </c>
      <c r="D126" s="64" t="str">
        <f>HYPERLINK("https://ailita.ru/catalog/sadovyj_inventar/63004/","фото")</f>
        <v>фото</v>
      </c>
      <c r="E126" s="61" t="s">
        <v>201</v>
      </c>
      <c r="F126" s="62"/>
      <c r="G126" s="62"/>
      <c r="H126" s="62"/>
      <c r="I126" s="62"/>
      <c r="J126" s="62"/>
      <c r="K126" s="62"/>
      <c r="L126" s="54" t="s">
        <v>202</v>
      </c>
      <c r="M126" s="63" t="s">
        <v>80</v>
      </c>
      <c r="N126" s="63"/>
      <c r="O126" s="56">
        <v>0.01</v>
      </c>
      <c r="P126" s="51">
        <v>100</v>
      </c>
      <c r="Q126" s="53" t="s">
        <v>244</v>
      </c>
      <c r="R126" s="52"/>
      <c r="S126" s="52"/>
      <c r="T126" s="52">
        <f>Q126*S126</f>
        <v>0</v>
      </c>
    </row>
    <row r="127" spans="2:20" ht="12.75" customHeight="1">
      <c r="B127" s="51">
        <v>51</v>
      </c>
      <c r="C127" s="52" t="s">
        <v>203</v>
      </c>
      <c r="D127" s="64" t="str">
        <f>HYPERLINK("https://ailita.ru/catalog/sadovyj_inventar/63065/","фото")</f>
        <v>фото</v>
      </c>
      <c r="E127" s="61" t="s">
        <v>204</v>
      </c>
      <c r="F127" s="62"/>
      <c r="G127" s="62"/>
      <c r="H127" s="62"/>
      <c r="I127" s="62"/>
      <c r="J127" s="62"/>
      <c r="K127" s="62"/>
      <c r="L127" s="54" t="s">
        <v>205</v>
      </c>
      <c r="M127" s="63" t="s">
        <v>92</v>
      </c>
      <c r="N127" s="63"/>
      <c r="O127" s="51">
        <v>1</v>
      </c>
      <c r="P127" s="51">
        <v>1</v>
      </c>
      <c r="Q127" s="53" t="s">
        <v>245</v>
      </c>
      <c r="R127" s="52"/>
      <c r="S127" s="52"/>
      <c r="T127" s="52">
        <f>Q127*S127</f>
        <v>0</v>
      </c>
    </row>
    <row r="128" spans="2:20" ht="12.75" customHeight="1">
      <c r="B128" s="51">
        <v>52</v>
      </c>
      <c r="C128" s="52" t="s">
        <v>206</v>
      </c>
      <c r="D128" s="64" t="str">
        <f>HYPERLINK("https://ailita.ru/catalog/sadovyj_inventar/62990/","фото")</f>
        <v>фото</v>
      </c>
      <c r="E128" s="61" t="s">
        <v>207</v>
      </c>
      <c r="F128" s="62"/>
      <c r="G128" s="62"/>
      <c r="H128" s="62"/>
      <c r="I128" s="62"/>
      <c r="J128" s="62"/>
      <c r="K128" s="62"/>
      <c r="L128" s="54" t="s">
        <v>208</v>
      </c>
      <c r="M128" s="63" t="s">
        <v>80</v>
      </c>
      <c r="N128" s="63"/>
      <c r="O128" s="56">
        <v>1.04</v>
      </c>
      <c r="P128" s="51">
        <v>1</v>
      </c>
      <c r="Q128" s="57">
        <v>1074</v>
      </c>
      <c r="R128" s="52"/>
      <c r="S128" s="52"/>
      <c r="T128" s="52">
        <f>Q128*S128</f>
        <v>0</v>
      </c>
    </row>
    <row r="129" spans="2:20" ht="12.75" customHeight="1">
      <c r="B129" s="51">
        <v>53</v>
      </c>
      <c r="C129" s="52" t="s">
        <v>209</v>
      </c>
      <c r="D129" s="64" t="str">
        <f>HYPERLINK("https://ailita.ru/catalog/sadovyj_inventar/62991/","фото")</f>
        <v>фото</v>
      </c>
      <c r="E129" s="61" t="s">
        <v>210</v>
      </c>
      <c r="F129" s="62"/>
      <c r="G129" s="62"/>
      <c r="H129" s="62"/>
      <c r="I129" s="62"/>
      <c r="J129" s="62"/>
      <c r="K129" s="62"/>
      <c r="L129" s="54" t="s">
        <v>211</v>
      </c>
      <c r="M129" s="63" t="s">
        <v>80</v>
      </c>
      <c r="N129" s="63"/>
      <c r="O129" s="56">
        <v>1.54</v>
      </c>
      <c r="P129" s="51">
        <v>1</v>
      </c>
      <c r="Q129" s="57">
        <v>1680</v>
      </c>
      <c r="R129" s="52"/>
      <c r="S129" s="52"/>
      <c r="T129" s="52">
        <f>Q129*S129</f>
        <v>0</v>
      </c>
    </row>
    <row r="130" spans="2:20" ht="12.75" customHeight="1">
      <c r="B130" s="51">
        <v>54</v>
      </c>
      <c r="C130" s="52" t="s">
        <v>212</v>
      </c>
      <c r="D130" s="64" t="str">
        <f>HYPERLINK("https://ailita.ru/catalog/sadovyj_inventar/62992/","фото")</f>
        <v>фото</v>
      </c>
      <c r="E130" s="61" t="s">
        <v>213</v>
      </c>
      <c r="F130" s="62"/>
      <c r="G130" s="62"/>
      <c r="H130" s="62"/>
      <c r="I130" s="62"/>
      <c r="J130" s="62"/>
      <c r="K130" s="62"/>
      <c r="L130" s="54" t="s">
        <v>214</v>
      </c>
      <c r="M130" s="63" t="s">
        <v>80</v>
      </c>
      <c r="N130" s="63"/>
      <c r="O130" s="53">
        <v>1.2</v>
      </c>
      <c r="P130" s="51">
        <v>1</v>
      </c>
      <c r="Q130" s="57">
        <v>2178</v>
      </c>
      <c r="R130" s="52"/>
      <c r="S130" s="52"/>
      <c r="T130" s="52">
        <f>Q130*S130</f>
        <v>0</v>
      </c>
    </row>
    <row r="131" spans="2:20" ht="12.75" customHeight="1">
      <c r="B131" s="51">
        <v>55</v>
      </c>
      <c r="C131" s="52" t="s">
        <v>215</v>
      </c>
      <c r="D131" s="64" t="str">
        <f>HYPERLINK("https://ailita.ru/catalog/sadovyj_inventar/62996/","фото")</f>
        <v>фото</v>
      </c>
      <c r="E131" s="61" t="s">
        <v>216</v>
      </c>
      <c r="F131" s="62"/>
      <c r="G131" s="62"/>
      <c r="H131" s="62"/>
      <c r="I131" s="62"/>
      <c r="J131" s="62"/>
      <c r="K131" s="62"/>
      <c r="L131" s="54" t="s">
        <v>217</v>
      </c>
      <c r="M131" s="63" t="s">
        <v>80</v>
      </c>
      <c r="N131" s="63"/>
      <c r="O131" s="56">
        <v>2.25</v>
      </c>
      <c r="P131" s="51">
        <v>8</v>
      </c>
      <c r="Q131" s="57">
        <v>2640</v>
      </c>
      <c r="R131" s="52"/>
      <c r="S131" s="52"/>
      <c r="T131" s="52">
        <f>Q131*S131</f>
        <v>0</v>
      </c>
    </row>
    <row r="132" spans="2:20" ht="12.75" customHeight="1">
      <c r="B132" s="51">
        <v>56</v>
      </c>
      <c r="C132" s="52" t="s">
        <v>218</v>
      </c>
      <c r="D132" s="64" t="str">
        <f>HYPERLINK("https://ailita.ru/catalog/sadovyj_inventar/63009/","фото")</f>
        <v>фото</v>
      </c>
      <c r="E132" s="61" t="s">
        <v>219</v>
      </c>
      <c r="F132" s="62"/>
      <c r="G132" s="62"/>
      <c r="H132" s="62"/>
      <c r="I132" s="62"/>
      <c r="J132" s="62"/>
      <c r="K132" s="62"/>
      <c r="L132" s="54" t="s">
        <v>220</v>
      </c>
      <c r="M132" s="63" t="s">
        <v>80</v>
      </c>
      <c r="N132" s="63"/>
      <c r="O132" s="56">
        <v>0.01</v>
      </c>
      <c r="P132" s="51">
        <v>120</v>
      </c>
      <c r="Q132" s="51">
        <v>33</v>
      </c>
      <c r="R132" s="52"/>
      <c r="S132" s="52"/>
      <c r="T132" s="52">
        <f>Q132*S132</f>
        <v>0</v>
      </c>
    </row>
    <row r="133" spans="2:20" ht="12.75" customHeight="1">
      <c r="B133" s="51">
        <v>57</v>
      </c>
      <c r="C133" s="52" t="s">
        <v>221</v>
      </c>
      <c r="D133" s="64" t="str">
        <f>HYPERLINK("https://ailita.ru/catalog/sadovyj_inventar/63030/","фото")</f>
        <v>фото</v>
      </c>
      <c r="E133" s="61" t="s">
        <v>222</v>
      </c>
      <c r="F133" s="62"/>
      <c r="G133" s="62"/>
      <c r="H133" s="62"/>
      <c r="I133" s="62"/>
      <c r="J133" s="62"/>
      <c r="K133" s="62"/>
      <c r="L133" s="51">
        <v>2913</v>
      </c>
      <c r="M133" s="63" t="s">
        <v>80</v>
      </c>
      <c r="N133" s="63"/>
      <c r="O133" s="56">
        <v>0.53</v>
      </c>
      <c r="P133" s="51">
        <v>6</v>
      </c>
      <c r="Q133" s="58" t="s">
        <v>246</v>
      </c>
      <c r="R133" s="52"/>
      <c r="S133" s="52"/>
      <c r="T133" s="52">
        <f>Q133*S133</f>
        <v>0</v>
      </c>
    </row>
    <row r="134" spans="2:20" ht="12.75" customHeight="1">
      <c r="B134" s="51">
        <v>58</v>
      </c>
      <c r="C134" s="52" t="s">
        <v>223</v>
      </c>
      <c r="D134" s="64" t="str">
        <f>HYPERLINK("https://ailita.ru/catalog/sadovyj_inventar/63031/","фото")</f>
        <v>фото</v>
      </c>
      <c r="E134" s="61" t="s">
        <v>224</v>
      </c>
      <c r="F134" s="62"/>
      <c r="G134" s="62"/>
      <c r="H134" s="62"/>
      <c r="I134" s="62"/>
      <c r="J134" s="62"/>
      <c r="K134" s="62"/>
      <c r="L134" s="51">
        <v>2749</v>
      </c>
      <c r="M134" s="63" t="s">
        <v>80</v>
      </c>
      <c r="N134" s="63"/>
      <c r="O134" s="56">
        <v>0.31</v>
      </c>
      <c r="P134" s="51">
        <v>12</v>
      </c>
      <c r="Q134" s="58" t="s">
        <v>247</v>
      </c>
      <c r="R134" s="52"/>
      <c r="S134" s="52"/>
      <c r="T134" s="52">
        <f>Q134*S134</f>
        <v>0</v>
      </c>
    </row>
    <row r="135" spans="2:20" ht="12.75" customHeight="1">
      <c r="B135" s="51">
        <v>59</v>
      </c>
      <c r="C135" s="52" t="s">
        <v>225</v>
      </c>
      <c r="D135" s="64" t="str">
        <f>HYPERLINK("https://ailita.ru/catalog/sadovyj_inventar/63032/","фото")</f>
        <v>фото</v>
      </c>
      <c r="E135" s="61" t="s">
        <v>226</v>
      </c>
      <c r="F135" s="62"/>
      <c r="G135" s="62"/>
      <c r="H135" s="62"/>
      <c r="I135" s="62"/>
      <c r="J135" s="62"/>
      <c r="K135" s="62"/>
      <c r="L135" s="51">
        <v>2699</v>
      </c>
      <c r="M135" s="63" t="s">
        <v>80</v>
      </c>
      <c r="N135" s="63"/>
      <c r="O135" s="56">
        <v>0.27</v>
      </c>
      <c r="P135" s="51">
        <v>12</v>
      </c>
      <c r="Q135" s="53" t="s">
        <v>248</v>
      </c>
      <c r="R135" s="52"/>
      <c r="S135" s="52"/>
      <c r="T135" s="52">
        <f>Q135*S135</f>
        <v>0</v>
      </c>
    </row>
    <row r="136" spans="19:20" ht="11.25">
      <c r="S136" s="2" t="s">
        <v>249</v>
      </c>
      <c r="T136" s="2">
        <f>SUM(T1:T135)</f>
        <v>0</v>
      </c>
    </row>
  </sheetData>
  <sheetProtection/>
  <mergeCells count="120">
    <mergeCell ref="E133:K133"/>
    <mergeCell ref="M133:N133"/>
    <mergeCell ref="E134:K134"/>
    <mergeCell ref="M134:N134"/>
    <mergeCell ref="E135:K135"/>
    <mergeCell ref="M135:N135"/>
    <mergeCell ref="E130:K130"/>
    <mergeCell ref="M130:N130"/>
    <mergeCell ref="E131:K131"/>
    <mergeCell ref="M131:N131"/>
    <mergeCell ref="E132:K132"/>
    <mergeCell ref="M132:N132"/>
    <mergeCell ref="E127:K127"/>
    <mergeCell ref="M127:N127"/>
    <mergeCell ref="E128:K128"/>
    <mergeCell ref="M128:N128"/>
    <mergeCell ref="E129:K129"/>
    <mergeCell ref="M129:N129"/>
    <mergeCell ref="E124:K124"/>
    <mergeCell ref="M124:N124"/>
    <mergeCell ref="E125:K125"/>
    <mergeCell ref="M125:N125"/>
    <mergeCell ref="E126:K126"/>
    <mergeCell ref="M126:N126"/>
    <mergeCell ref="E121:K121"/>
    <mergeCell ref="M121:N121"/>
    <mergeCell ref="E122:K122"/>
    <mergeCell ref="M122:N122"/>
    <mergeCell ref="E123:K123"/>
    <mergeCell ref="M123:N123"/>
    <mergeCell ref="E118:K118"/>
    <mergeCell ref="M118:N118"/>
    <mergeCell ref="E119:K119"/>
    <mergeCell ref="M119:N119"/>
    <mergeCell ref="E120:K120"/>
    <mergeCell ref="M120:N120"/>
    <mergeCell ref="E115:K115"/>
    <mergeCell ref="M115:N115"/>
    <mergeCell ref="E116:K116"/>
    <mergeCell ref="M116:N116"/>
    <mergeCell ref="E117:K117"/>
    <mergeCell ref="M117:N117"/>
    <mergeCell ref="E112:K112"/>
    <mergeCell ref="M112:N112"/>
    <mergeCell ref="E113:K113"/>
    <mergeCell ref="M113:N113"/>
    <mergeCell ref="E114:K114"/>
    <mergeCell ref="M114:N114"/>
    <mergeCell ref="E109:K109"/>
    <mergeCell ref="M109:N109"/>
    <mergeCell ref="E110:K110"/>
    <mergeCell ref="M110:N110"/>
    <mergeCell ref="E111:K111"/>
    <mergeCell ref="M111:N111"/>
    <mergeCell ref="E106:K106"/>
    <mergeCell ref="M106:N106"/>
    <mergeCell ref="E107:K107"/>
    <mergeCell ref="M107:N107"/>
    <mergeCell ref="E108:K108"/>
    <mergeCell ref="M108:N108"/>
    <mergeCell ref="E103:K103"/>
    <mergeCell ref="M103:N103"/>
    <mergeCell ref="E104:K104"/>
    <mergeCell ref="M104:N104"/>
    <mergeCell ref="E105:K105"/>
    <mergeCell ref="M105:N105"/>
    <mergeCell ref="E100:K100"/>
    <mergeCell ref="M100:N100"/>
    <mergeCell ref="E101:K101"/>
    <mergeCell ref="M101:N101"/>
    <mergeCell ref="E102:K102"/>
    <mergeCell ref="M102:N102"/>
    <mergeCell ref="E97:K97"/>
    <mergeCell ref="M97:N97"/>
    <mergeCell ref="E98:K98"/>
    <mergeCell ref="M98:N98"/>
    <mergeCell ref="E99:K99"/>
    <mergeCell ref="M99:N99"/>
    <mergeCell ref="E94:K94"/>
    <mergeCell ref="M94:N94"/>
    <mergeCell ref="E95:K95"/>
    <mergeCell ref="M95:N95"/>
    <mergeCell ref="E96:K96"/>
    <mergeCell ref="M96:N96"/>
    <mergeCell ref="E91:K91"/>
    <mergeCell ref="M91:N91"/>
    <mergeCell ref="E92:K92"/>
    <mergeCell ref="M92:N92"/>
    <mergeCell ref="E93:K93"/>
    <mergeCell ref="M93:N93"/>
    <mergeCell ref="E88:K88"/>
    <mergeCell ref="M88:N88"/>
    <mergeCell ref="E89:K89"/>
    <mergeCell ref="M89:N89"/>
    <mergeCell ref="E90:K90"/>
    <mergeCell ref="M90:N90"/>
    <mergeCell ref="E85:K85"/>
    <mergeCell ref="M85:N85"/>
    <mergeCell ref="E86:K86"/>
    <mergeCell ref="M86:N86"/>
    <mergeCell ref="E87:K87"/>
    <mergeCell ref="M87:N87"/>
    <mergeCell ref="E82:K82"/>
    <mergeCell ref="M82:N82"/>
    <mergeCell ref="E83:K83"/>
    <mergeCell ref="M83:N83"/>
    <mergeCell ref="E84:K84"/>
    <mergeCell ref="M84:N84"/>
    <mergeCell ref="E79:K79"/>
    <mergeCell ref="M79:N79"/>
    <mergeCell ref="E80:K80"/>
    <mergeCell ref="M80:N80"/>
    <mergeCell ref="E81:K81"/>
    <mergeCell ref="M81:N81"/>
    <mergeCell ref="M75:N75"/>
    <mergeCell ref="M76:N76"/>
    <mergeCell ref="E77:K77"/>
    <mergeCell ref="M77:N77"/>
    <mergeCell ref="E78:K78"/>
    <mergeCell ref="M78:N78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aleksandrova</cp:lastModifiedBy>
  <cp:lastPrinted>2024-04-17T04:46:00Z</cp:lastPrinted>
  <dcterms:created xsi:type="dcterms:W3CDTF">2024-04-17T04:46:00Z</dcterms:created>
  <dcterms:modified xsi:type="dcterms:W3CDTF">2024-04-17T04:46:03Z</dcterms:modified>
  <cp:category/>
  <cp:version/>
  <cp:contentType/>
  <cp:contentStatus/>
  <cp:revision>1</cp:revision>
</cp:coreProperties>
</file>